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waassociatesltd-my.sharepoint.com/personal/warwick_andrew_gwaassociatesltd_onmicrosoft_com/Documents/Documents/Hilton Parish Council/"/>
    </mc:Choice>
  </mc:AlternateContent>
  <xr:revisionPtr revIDLastSave="3" documentId="8_{94F2B7FD-715C-4D72-B7CD-D69AC7059262}" xr6:coauthVersionLast="47" xr6:coauthVersionMax="47" xr10:uidLastSave="{501D5582-6E0A-4A04-9444-202D9FECD436}"/>
  <workbookProtection workbookAlgorithmName="SHA-512" workbookHashValue="Dm2oN7YwmwiVL5dCpxyRQUuodYVn4qlrfkQEwP7Y6lCAE8ARFczW5HDrFhUoQ0dYvLUwMwBNk351zKtR9/wjwQ==" workbookSaltValue="iIVqJWPN1HeY2uQx0I7cMg==" workbookSpinCount="100000" lockStructure="1"/>
  <bookViews>
    <workbookView xWindow="-120" yWindow="-120" windowWidth="29040" windowHeight="15840" activeTab="1" xr2:uid="{00000000-000D-0000-FFFF-FFFF00000000}"/>
  </bookViews>
  <sheets>
    <sheet name="Cash Book" sheetId="5" r:id="rId1"/>
    <sheet name="Bank Reconciliation" sheetId="8" r:id="rId2"/>
    <sheet name="Current Acc Trans" sheetId="10" state="hidden" r:id="rId3"/>
    <sheet name="Regular Payments" sheetId="7" r:id="rId4"/>
    <sheet name="Budget Tracking" sheetId="11" r:id="rId5"/>
  </sheets>
  <definedNames>
    <definedName name="_xlnm._FilterDatabase" localSheetId="0" hidden="1">'Cash Book'!$A$3:$AT$3</definedName>
    <definedName name="_xlnm._FilterDatabase" localSheetId="2" hidden="1">'Current Acc Trans'!$A$2:$G$199</definedName>
    <definedName name="_xlnm.Print_Area" localSheetId="1">'Bank Reconciliation'!$A$1:$N$27</definedName>
    <definedName name="_xlnm.Print_Area" localSheetId="0">'Cash Book'!$J$17:$O$29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7" i="11" l="1"/>
  <c r="L67" i="11"/>
  <c r="J68" i="11"/>
  <c r="M43" i="11"/>
  <c r="T43" i="11" s="1"/>
  <c r="X43" i="11" s="1"/>
  <c r="M98" i="11"/>
  <c r="H81" i="11"/>
  <c r="H68" i="11"/>
  <c r="J61" i="11"/>
  <c r="J60" i="11"/>
  <c r="K60" i="11"/>
  <c r="L60" i="11"/>
  <c r="M60" i="11"/>
  <c r="I60" i="11"/>
  <c r="H60" i="11"/>
  <c r="M61" i="11"/>
  <c r="L61" i="11"/>
  <c r="K61" i="11"/>
  <c r="I61" i="11"/>
  <c r="H61" i="11"/>
  <c r="L92" i="11"/>
  <c r="K92" i="11"/>
  <c r="I92" i="11"/>
  <c r="M71" i="11"/>
  <c r="L71" i="11"/>
  <c r="K71" i="11"/>
  <c r="J71" i="11"/>
  <c r="I71" i="11"/>
  <c r="H71" i="11"/>
  <c r="I82" i="11"/>
  <c r="H88" i="11"/>
  <c r="M78" i="11"/>
  <c r="J76" i="11"/>
  <c r="M74" i="11"/>
  <c r="L74" i="11"/>
  <c r="K74" i="11"/>
  <c r="J74" i="11"/>
  <c r="I74" i="11"/>
  <c r="H74" i="11"/>
  <c r="M66" i="11"/>
  <c r="L64" i="11"/>
  <c r="M64" i="11"/>
  <c r="K64" i="11"/>
  <c r="J64" i="11"/>
  <c r="I64" i="11"/>
  <c r="H64" i="11"/>
  <c r="M62" i="11"/>
  <c r="L62" i="11"/>
  <c r="K62" i="11"/>
  <c r="J62" i="11"/>
  <c r="I62" i="11"/>
  <c r="H62" i="11"/>
  <c r="M58" i="11"/>
  <c r="L58" i="11"/>
  <c r="K58" i="11"/>
  <c r="J58" i="11"/>
  <c r="I58" i="11"/>
  <c r="H58" i="11"/>
  <c r="K48" i="11"/>
  <c r="M49" i="11"/>
  <c r="L49" i="11"/>
  <c r="K49" i="11"/>
  <c r="J49" i="11"/>
  <c r="I49" i="11"/>
  <c r="H49" i="11"/>
  <c r="K41" i="11"/>
  <c r="J44" i="11"/>
  <c r="T44" i="11" s="1"/>
  <c r="X44" i="11" s="1"/>
  <c r="I40" i="11"/>
  <c r="L42" i="11"/>
  <c r="K45" i="11"/>
  <c r="M28" i="11"/>
  <c r="L27" i="11"/>
  <c r="K27" i="11"/>
  <c r="K26" i="11"/>
  <c r="I27" i="11"/>
  <c r="H27" i="11"/>
  <c r="I26" i="11"/>
  <c r="M14" i="11"/>
  <c r="L123" i="11"/>
  <c r="M126" i="11"/>
  <c r="L126" i="11"/>
  <c r="K126" i="11"/>
  <c r="K123" i="11"/>
  <c r="J126" i="11"/>
  <c r="M12" i="11"/>
  <c r="L12" i="11"/>
  <c r="K12" i="11"/>
  <c r="J12" i="11"/>
  <c r="M21" i="11" l="1"/>
  <c r="L21" i="11"/>
  <c r="K21" i="11"/>
  <c r="J21" i="11"/>
  <c r="I21" i="11"/>
  <c r="H21" i="11"/>
  <c r="I126" i="11"/>
  <c r="I123" i="11"/>
  <c r="I12" i="11"/>
  <c r="H126" i="11"/>
  <c r="H123" i="11"/>
  <c r="H12" i="11"/>
  <c r="K10" i="11"/>
  <c r="H10" i="11"/>
  <c r="V15" i="11"/>
  <c r="Z10" i="11"/>
  <c r="H130" i="11"/>
  <c r="V24" i="11"/>
  <c r="V50" i="11"/>
  <c r="V72" i="11"/>
  <c r="V85" i="11"/>
  <c r="V101" i="11"/>
  <c r="V113" i="11"/>
  <c r="V120" i="11"/>
  <c r="H6" i="8"/>
  <c r="I6" i="8"/>
  <c r="J6" i="8"/>
  <c r="E142" i="5"/>
  <c r="F143" i="5"/>
  <c r="E144" i="5"/>
  <c r="E145" i="5"/>
  <c r="E146" i="5"/>
  <c r="E147" i="5"/>
  <c r="E148" i="5"/>
  <c r="E149" i="5"/>
  <c r="N7" i="8"/>
  <c r="M6" i="8"/>
  <c r="N6" i="8" s="1"/>
  <c r="G3" i="10"/>
  <c r="M28" i="8" s="1"/>
  <c r="F3" i="10"/>
  <c r="M27" i="8" s="1"/>
  <c r="Q156" i="5"/>
  <c r="Q163" i="5"/>
  <c r="Q162" i="5"/>
  <c r="Q160" i="5"/>
  <c r="Q159" i="5"/>
  <c r="F36" i="10"/>
  <c r="L27" i="8" s="1"/>
  <c r="G36" i="10"/>
  <c r="L28" i="8" s="1"/>
  <c r="G89" i="10"/>
  <c r="J28" i="8" s="1"/>
  <c r="F89" i="10"/>
  <c r="J27" i="8" s="1"/>
  <c r="F120" i="10"/>
  <c r="F150" i="5"/>
  <c r="E24" i="10"/>
  <c r="Q158" i="5"/>
  <c r="P158" i="5"/>
  <c r="Q157" i="5"/>
  <c r="Q155" i="5"/>
  <c r="Q154" i="5"/>
  <c r="Q153" i="5"/>
  <c r="AD152" i="5"/>
  <c r="Q152" i="5" s="1"/>
  <c r="AD128" i="5"/>
  <c r="Q128" i="5" s="1"/>
  <c r="AB151" i="5"/>
  <c r="Q151" i="5" s="1"/>
  <c r="Q150" i="5"/>
  <c r="Q149" i="5"/>
  <c r="Q148" i="5"/>
  <c r="Z147" i="5"/>
  <c r="Z164" i="5" s="1"/>
  <c r="P146" i="5"/>
  <c r="AR146" i="5" s="1"/>
  <c r="AR164" i="5" s="1"/>
  <c r="R145" i="5"/>
  <c r="Q145" i="5" s="1"/>
  <c r="R144" i="5"/>
  <c r="Q144" i="5" s="1"/>
  <c r="R143" i="5"/>
  <c r="Q143" i="5" s="1"/>
  <c r="P142" i="5"/>
  <c r="T142" i="5" s="1"/>
  <c r="P141" i="5"/>
  <c r="AJ141" i="5" s="1"/>
  <c r="AJ164" i="5" s="1"/>
  <c r="H150" i="5"/>
  <c r="G150" i="5"/>
  <c r="D150" i="5"/>
  <c r="C150" i="5"/>
  <c r="M17" i="8" s="1"/>
  <c r="BH164" i="5"/>
  <c r="BG164" i="5"/>
  <c r="BF164" i="5"/>
  <c r="BE164" i="5"/>
  <c r="BD164" i="5"/>
  <c r="BC164" i="5"/>
  <c r="BB164" i="5"/>
  <c r="BA164" i="5"/>
  <c r="AZ164" i="5"/>
  <c r="AY164" i="5"/>
  <c r="AX164" i="5"/>
  <c r="AW164" i="5"/>
  <c r="AV164" i="5"/>
  <c r="AU164" i="5"/>
  <c r="AT164" i="5"/>
  <c r="AS164" i="5"/>
  <c r="AQ164" i="5"/>
  <c r="AP164" i="5"/>
  <c r="AO164" i="5"/>
  <c r="AN164" i="5"/>
  <c r="AM164" i="5"/>
  <c r="AL164" i="5"/>
  <c r="AI164" i="5"/>
  <c r="AH164" i="5"/>
  <c r="AG164" i="5"/>
  <c r="AF164" i="5"/>
  <c r="AE164" i="5"/>
  <c r="AC164" i="5"/>
  <c r="AA164" i="5"/>
  <c r="Y164" i="5"/>
  <c r="X164" i="5"/>
  <c r="W164" i="5"/>
  <c r="V164" i="5"/>
  <c r="U164" i="5"/>
  <c r="S164" i="5"/>
  <c r="O164" i="5"/>
  <c r="M11" i="8" s="1"/>
  <c r="L6" i="8"/>
  <c r="K6" i="8"/>
  <c r="K9" i="8" s="1"/>
  <c r="E121" i="5"/>
  <c r="E123" i="5" s="1"/>
  <c r="Q135" i="5"/>
  <c r="Q134" i="5"/>
  <c r="Q133" i="5"/>
  <c r="P132" i="5"/>
  <c r="Q132" i="5" s="1"/>
  <c r="BH132" i="5" s="1"/>
  <c r="BH136" i="5" s="1"/>
  <c r="Q131" i="5"/>
  <c r="AF130" i="5"/>
  <c r="Q130" i="5" s="1"/>
  <c r="Q129" i="5"/>
  <c r="Q127" i="5"/>
  <c r="AS126" i="5"/>
  <c r="Q126" i="5" s="1"/>
  <c r="P125" i="5"/>
  <c r="AR125" i="5" s="1"/>
  <c r="AR136" i="5" s="1"/>
  <c r="Q124" i="5"/>
  <c r="R123" i="5"/>
  <c r="Q123" i="5" s="1"/>
  <c r="R122" i="5"/>
  <c r="Q122" i="5" s="1"/>
  <c r="R121" i="5"/>
  <c r="P120" i="5"/>
  <c r="T120" i="5" s="1"/>
  <c r="Q119" i="5"/>
  <c r="BG136" i="5"/>
  <c r="BF136" i="5"/>
  <c r="BE136" i="5"/>
  <c r="BD136" i="5"/>
  <c r="BC136" i="5"/>
  <c r="BB136" i="5"/>
  <c r="BA136" i="5"/>
  <c r="AZ136" i="5"/>
  <c r="AY136" i="5"/>
  <c r="AX136" i="5"/>
  <c r="AW136" i="5"/>
  <c r="AV136" i="5"/>
  <c r="AU136" i="5"/>
  <c r="AT136" i="5"/>
  <c r="AQ136" i="5"/>
  <c r="AP136" i="5"/>
  <c r="AO136" i="5"/>
  <c r="AN136" i="5"/>
  <c r="AM136" i="5"/>
  <c r="AL136" i="5"/>
  <c r="AJ136" i="5"/>
  <c r="AI136" i="5"/>
  <c r="AH136" i="5"/>
  <c r="AG136" i="5"/>
  <c r="AE136" i="5"/>
  <c r="AC136" i="5"/>
  <c r="AB136" i="5"/>
  <c r="AA136" i="5"/>
  <c r="Z136" i="5"/>
  <c r="Y136" i="5"/>
  <c r="X136" i="5"/>
  <c r="W136" i="5"/>
  <c r="V136" i="5"/>
  <c r="U136" i="5"/>
  <c r="S136" i="5"/>
  <c r="O136" i="5"/>
  <c r="L11" i="8" s="1"/>
  <c r="H123" i="5"/>
  <c r="G123" i="5"/>
  <c r="F123" i="5"/>
  <c r="D123" i="5"/>
  <c r="C123" i="5"/>
  <c r="L17" i="8" s="1"/>
  <c r="E102" i="5"/>
  <c r="E101" i="5"/>
  <c r="G59" i="10"/>
  <c r="K28" i="8" s="1"/>
  <c r="F59" i="10"/>
  <c r="K27" i="8" s="1"/>
  <c r="Q113" i="5"/>
  <c r="Q88" i="5"/>
  <c r="Q112" i="5"/>
  <c r="AF111" i="5"/>
  <c r="Q111" i="5" s="1"/>
  <c r="AD110" i="5"/>
  <c r="Q110" i="5" s="1"/>
  <c r="Q109" i="5"/>
  <c r="Q108" i="5"/>
  <c r="AS107" i="5"/>
  <c r="Q107" i="5" s="1"/>
  <c r="Q106" i="5"/>
  <c r="Q105" i="5"/>
  <c r="AB104" i="5"/>
  <c r="Q104" i="5" s="1"/>
  <c r="S103" i="5"/>
  <c r="Q103" i="5" s="1"/>
  <c r="P102" i="5"/>
  <c r="AR102" i="5" s="1"/>
  <c r="AA101" i="5"/>
  <c r="Q101" i="5" s="1"/>
  <c r="Q100" i="5"/>
  <c r="R99" i="5"/>
  <c r="Q99" i="5" s="1"/>
  <c r="R98" i="5"/>
  <c r="Q98" i="5" s="1"/>
  <c r="R97" i="5"/>
  <c r="Q97" i="5" s="1"/>
  <c r="P96" i="5"/>
  <c r="T96" i="5" s="1"/>
  <c r="Q96" i="5" s="1"/>
  <c r="Q95" i="5"/>
  <c r="F96" i="5"/>
  <c r="F113" i="5" s="1"/>
  <c r="E100" i="5"/>
  <c r="E99" i="5"/>
  <c r="E98" i="5"/>
  <c r="E95" i="5"/>
  <c r="BH114" i="5"/>
  <c r="BG114" i="5"/>
  <c r="BF114" i="5"/>
  <c r="BE114" i="5"/>
  <c r="BD114" i="5"/>
  <c r="BC114" i="5"/>
  <c r="BB114" i="5"/>
  <c r="BA114" i="5"/>
  <c r="AZ114" i="5"/>
  <c r="AY114" i="5"/>
  <c r="AX114" i="5"/>
  <c r="AW114" i="5"/>
  <c r="AV114" i="5"/>
  <c r="AU114" i="5"/>
  <c r="AT114" i="5"/>
  <c r="AR114" i="5"/>
  <c r="AQ114" i="5"/>
  <c r="AP114" i="5"/>
  <c r="AO114" i="5"/>
  <c r="AN114" i="5"/>
  <c r="AM114" i="5"/>
  <c r="AL114" i="5"/>
  <c r="AJ114" i="5"/>
  <c r="AI114" i="5"/>
  <c r="AH114" i="5"/>
  <c r="AG114" i="5"/>
  <c r="AE114" i="5"/>
  <c r="AD114" i="5"/>
  <c r="AC114" i="5"/>
  <c r="Z114" i="5"/>
  <c r="Y114" i="5"/>
  <c r="X114" i="5"/>
  <c r="W114" i="5"/>
  <c r="V114" i="5"/>
  <c r="U114" i="5"/>
  <c r="O114" i="5"/>
  <c r="K11" i="8" s="1"/>
  <c r="H113" i="5"/>
  <c r="G113" i="5"/>
  <c r="D113" i="5"/>
  <c r="C113" i="5"/>
  <c r="K17" i="8" s="1"/>
  <c r="J9" i="8"/>
  <c r="Q86" i="5"/>
  <c r="Q85" i="5"/>
  <c r="Q87" i="5"/>
  <c r="Q84" i="5"/>
  <c r="BH90" i="5"/>
  <c r="BG90" i="5"/>
  <c r="BF90" i="5"/>
  <c r="BE90" i="5"/>
  <c r="BD90" i="5"/>
  <c r="BC90" i="5"/>
  <c r="BB90" i="5"/>
  <c r="BA90" i="5"/>
  <c r="AZ90" i="5"/>
  <c r="AY90" i="5"/>
  <c r="AX90" i="5"/>
  <c r="AW90" i="5"/>
  <c r="AV90" i="5"/>
  <c r="AU90" i="5"/>
  <c r="AT90" i="5"/>
  <c r="AS90" i="5"/>
  <c r="AQ90" i="5"/>
  <c r="AP90" i="5"/>
  <c r="AO90" i="5"/>
  <c r="AN90" i="5"/>
  <c r="AM90" i="5"/>
  <c r="AL90" i="5"/>
  <c r="AK90" i="5"/>
  <c r="AJ90" i="5"/>
  <c r="AI90" i="5"/>
  <c r="AH90" i="5"/>
  <c r="AG90" i="5"/>
  <c r="AF90" i="5"/>
  <c r="AE90" i="5"/>
  <c r="AD90" i="5"/>
  <c r="AC90" i="5"/>
  <c r="AB90" i="5"/>
  <c r="AA90" i="5"/>
  <c r="Z90" i="5"/>
  <c r="Y90" i="5"/>
  <c r="X90" i="5"/>
  <c r="W90" i="5"/>
  <c r="V90" i="5"/>
  <c r="U90" i="5"/>
  <c r="J28" i="11" s="1"/>
  <c r="S90" i="5"/>
  <c r="J26" i="11" s="1"/>
  <c r="O90" i="5"/>
  <c r="J11" i="8" s="1"/>
  <c r="Q81" i="5"/>
  <c r="Q82" i="5"/>
  <c r="Q76" i="5"/>
  <c r="Q75" i="5"/>
  <c r="Q74" i="5"/>
  <c r="Q73" i="5"/>
  <c r="Q71" i="5"/>
  <c r="V17" i="11" l="1"/>
  <c r="Z15" i="11"/>
  <c r="V115" i="11"/>
  <c r="M9" i="8"/>
  <c r="N9" i="8" s="1"/>
  <c r="M32" i="8"/>
  <c r="AB164" i="5"/>
  <c r="E150" i="5"/>
  <c r="AD164" i="5"/>
  <c r="Q147" i="5"/>
  <c r="Q146" i="5"/>
  <c r="AK164" i="5"/>
  <c r="R164" i="5"/>
  <c r="Q141" i="5"/>
  <c r="P164" i="5"/>
  <c r="M123" i="11" s="1"/>
  <c r="Q142" i="5"/>
  <c r="T164" i="5"/>
  <c r="M27" i="11" s="1"/>
  <c r="K23" i="8"/>
  <c r="R136" i="5"/>
  <c r="L23" i="8"/>
  <c r="K32" i="8"/>
  <c r="AS136" i="5"/>
  <c r="Q121" i="5"/>
  <c r="AF136" i="5"/>
  <c r="AD136" i="5"/>
  <c r="Q125" i="5"/>
  <c r="AK136" i="5"/>
  <c r="T136" i="5"/>
  <c r="Q120" i="5"/>
  <c r="P136" i="5"/>
  <c r="Q102" i="5"/>
  <c r="Q114" i="5" s="1"/>
  <c r="AK114" i="5"/>
  <c r="AA114" i="5"/>
  <c r="AS114" i="5"/>
  <c r="S114" i="5"/>
  <c r="E113" i="5"/>
  <c r="P114" i="5"/>
  <c r="L9" i="8"/>
  <c r="M23" i="8" s="1"/>
  <c r="L32" i="8"/>
  <c r="L33" i="8" s="1"/>
  <c r="AF114" i="5"/>
  <c r="AB114" i="5"/>
  <c r="R114" i="5"/>
  <c r="T114" i="5"/>
  <c r="E70" i="5"/>
  <c r="E69" i="5"/>
  <c r="E68" i="5"/>
  <c r="E67" i="5"/>
  <c r="E65" i="5"/>
  <c r="E64" i="5"/>
  <c r="F66" i="5"/>
  <c r="Q72" i="5"/>
  <c r="Q78" i="5"/>
  <c r="Q77" i="5"/>
  <c r="Q80" i="5"/>
  <c r="Q79" i="5"/>
  <c r="Q83" i="5"/>
  <c r="P70" i="5"/>
  <c r="AR70" i="5" s="1"/>
  <c r="Q69" i="5"/>
  <c r="R68" i="5"/>
  <c r="Q68" i="5" s="1"/>
  <c r="R67" i="5"/>
  <c r="Q67" i="5" s="1"/>
  <c r="R66" i="5"/>
  <c r="Q66" i="5" s="1"/>
  <c r="P65" i="5"/>
  <c r="Q64" i="5"/>
  <c r="Q43" i="5"/>
  <c r="H53" i="5"/>
  <c r="G53" i="5"/>
  <c r="D53" i="5"/>
  <c r="C53" i="5"/>
  <c r="I17" i="8" s="1"/>
  <c r="G120" i="10"/>
  <c r="I28" i="8" s="1"/>
  <c r="I27" i="8"/>
  <c r="I9" i="8"/>
  <c r="F164" i="10"/>
  <c r="E42" i="5"/>
  <c r="E41" i="5"/>
  <c r="E40" i="5"/>
  <c r="E39" i="5"/>
  <c r="E38" i="5"/>
  <c r="E37" i="5"/>
  <c r="E36" i="5"/>
  <c r="E35" i="5"/>
  <c r="E34" i="5"/>
  <c r="Q56" i="5"/>
  <c r="P56" i="5" s="1"/>
  <c r="Q55" i="5"/>
  <c r="P55" i="5" s="1"/>
  <c r="Q54" i="5"/>
  <c r="P54" i="5" s="1"/>
  <c r="Q53" i="5"/>
  <c r="H16" i="5"/>
  <c r="G16" i="5"/>
  <c r="D16" i="5"/>
  <c r="C16" i="5"/>
  <c r="H17" i="8" s="1"/>
  <c r="Q52" i="5"/>
  <c r="Q51" i="5"/>
  <c r="Q50" i="5"/>
  <c r="Q49" i="5"/>
  <c r="AV48" i="5"/>
  <c r="Q48" i="5" s="1"/>
  <c r="Q47" i="5"/>
  <c r="Q46" i="5"/>
  <c r="Q45" i="5"/>
  <c r="Q44" i="5"/>
  <c r="Q42" i="5"/>
  <c r="M25" i="8" l="1"/>
  <c r="M33" i="8"/>
  <c r="Q164" i="5"/>
  <c r="K25" i="8"/>
  <c r="K33" i="8"/>
  <c r="Q136" i="5"/>
  <c r="L25" i="8"/>
  <c r="R90" i="5"/>
  <c r="Q70" i="5"/>
  <c r="AR90" i="5"/>
  <c r="T65" i="5"/>
  <c r="P90" i="5"/>
  <c r="J123" i="11" s="1"/>
  <c r="I32" i="8"/>
  <c r="P40" i="5"/>
  <c r="AR40" i="5" s="1"/>
  <c r="Q39" i="5"/>
  <c r="R38" i="5"/>
  <c r="Q38" i="5" s="1"/>
  <c r="R37" i="5"/>
  <c r="Q37" i="5" s="1"/>
  <c r="R36" i="5"/>
  <c r="Q36" i="5" s="1"/>
  <c r="P35" i="5"/>
  <c r="T35" i="5" s="1"/>
  <c r="Q34" i="5"/>
  <c r="E51" i="5"/>
  <c r="E50" i="5"/>
  <c r="E49" i="5"/>
  <c r="E48" i="5"/>
  <c r="E47" i="5"/>
  <c r="E46" i="5"/>
  <c r="E45" i="5"/>
  <c r="E43" i="5"/>
  <c r="F44" i="5"/>
  <c r="F53" i="5" s="1"/>
  <c r="BH58" i="5"/>
  <c r="BG58" i="5"/>
  <c r="BF58" i="5"/>
  <c r="BE58" i="5"/>
  <c r="BD58" i="5"/>
  <c r="BC58" i="5"/>
  <c r="BB58" i="5"/>
  <c r="BA58" i="5"/>
  <c r="AZ58" i="5"/>
  <c r="AY58" i="5"/>
  <c r="AX58" i="5"/>
  <c r="AW58" i="5"/>
  <c r="AV58" i="5"/>
  <c r="AU58" i="5"/>
  <c r="AT58" i="5"/>
  <c r="AS58" i="5"/>
  <c r="AQ58" i="5"/>
  <c r="AP58" i="5"/>
  <c r="AO58" i="5"/>
  <c r="AN58" i="5"/>
  <c r="AM58" i="5"/>
  <c r="AL58" i="5"/>
  <c r="AK58" i="5"/>
  <c r="AJ58" i="5"/>
  <c r="AI58" i="5"/>
  <c r="AH58" i="5"/>
  <c r="AG58" i="5"/>
  <c r="AF58" i="5"/>
  <c r="AE58" i="5"/>
  <c r="AD58" i="5"/>
  <c r="AC58" i="5"/>
  <c r="AB58" i="5"/>
  <c r="AA58" i="5"/>
  <c r="Z58" i="5"/>
  <c r="Y58" i="5"/>
  <c r="X58" i="5"/>
  <c r="W58" i="5"/>
  <c r="V58" i="5"/>
  <c r="U58" i="5"/>
  <c r="S58" i="5"/>
  <c r="O58" i="5"/>
  <c r="I11" i="8" s="1"/>
  <c r="G164" i="10"/>
  <c r="H28" i="8" s="1"/>
  <c r="H27" i="8"/>
  <c r="E6" i="5"/>
  <c r="E5" i="5"/>
  <c r="Q21" i="5"/>
  <c r="Q27" i="5"/>
  <c r="AF24" i="5"/>
  <c r="Q24" i="5" s="1"/>
  <c r="Q25" i="5"/>
  <c r="Q26" i="5"/>
  <c r="Q22" i="5"/>
  <c r="Q23" i="5"/>
  <c r="Q19" i="5"/>
  <c r="Q18" i="5"/>
  <c r="Q20" i="5"/>
  <c r="Q28" i="5"/>
  <c r="Q17" i="5"/>
  <c r="Q16" i="5"/>
  <c r="Q15" i="5"/>
  <c r="Y14" i="5"/>
  <c r="Q14" i="5" s="1"/>
  <c r="Q13" i="5"/>
  <c r="Q12" i="5"/>
  <c r="Q11" i="5"/>
  <c r="F10" i="5"/>
  <c r="F16" i="5" s="1"/>
  <c r="E13" i="5"/>
  <c r="E12" i="5"/>
  <c r="E9" i="5"/>
  <c r="E8" i="5"/>
  <c r="E7" i="5"/>
  <c r="P6" i="5"/>
  <c r="T6" i="5" s="1"/>
  <c r="AM205" i="5"/>
  <c r="AM199" i="5"/>
  <c r="AM192" i="5"/>
  <c r="AM185" i="5"/>
  <c r="AM178" i="5"/>
  <c r="AM171" i="5"/>
  <c r="AM29" i="5"/>
  <c r="AN29" i="5"/>
  <c r="AN171" i="5"/>
  <c r="AN178" i="5"/>
  <c r="AN185" i="5"/>
  <c r="AN192" i="5"/>
  <c r="AN199" i="5"/>
  <c r="AN205" i="5"/>
  <c r="BH29" i="5"/>
  <c r="BG29" i="5"/>
  <c r="BF29" i="5"/>
  <c r="BE29" i="5"/>
  <c r="BD29" i="5"/>
  <c r="BC29" i="5"/>
  <c r="BB29" i="5"/>
  <c r="BA29" i="5"/>
  <c r="AZ29" i="5"/>
  <c r="AY29" i="5"/>
  <c r="AX29" i="5"/>
  <c r="AW29" i="5"/>
  <c r="AV29" i="5"/>
  <c r="AU29" i="5"/>
  <c r="AT29" i="5"/>
  <c r="AS29" i="5"/>
  <c r="AQ29" i="5"/>
  <c r="AP29" i="5"/>
  <c r="AO29" i="5"/>
  <c r="AL29" i="5"/>
  <c r="AK29" i="5"/>
  <c r="AJ29" i="5"/>
  <c r="AI29" i="5"/>
  <c r="AH29" i="5"/>
  <c r="AG29" i="5"/>
  <c r="AE29" i="5"/>
  <c r="AD29" i="5"/>
  <c r="AC29" i="5"/>
  <c r="AB29" i="5"/>
  <c r="AA29" i="5"/>
  <c r="Z29" i="5"/>
  <c r="X29" i="5"/>
  <c r="W29" i="5"/>
  <c r="V29" i="5"/>
  <c r="U29" i="5"/>
  <c r="S29" i="5"/>
  <c r="O29" i="5"/>
  <c r="H11" i="8" s="1"/>
  <c r="P10" i="5"/>
  <c r="R9" i="5"/>
  <c r="Q9" i="5" s="1"/>
  <c r="R8" i="5"/>
  <c r="Q8" i="5" s="1"/>
  <c r="R7" i="5"/>
  <c r="Q7" i="5" s="1"/>
  <c r="Q5" i="5"/>
  <c r="Q65" i="5" l="1"/>
  <c r="T90" i="5"/>
  <c r="J27" i="11" s="1"/>
  <c r="E53" i="5"/>
  <c r="E16" i="5"/>
  <c r="R58" i="5"/>
  <c r="P58" i="5"/>
  <c r="AF29" i="5"/>
  <c r="AR58" i="5"/>
  <c r="Q40" i="5"/>
  <c r="Q35" i="5"/>
  <c r="T58" i="5"/>
  <c r="Y29" i="5"/>
  <c r="AN208" i="5"/>
  <c r="T29" i="5"/>
  <c r="Q6" i="5"/>
  <c r="AM208" i="5"/>
  <c r="P29" i="5"/>
  <c r="AR10" i="5"/>
  <c r="Q10" i="5" s="1"/>
  <c r="R29" i="5"/>
  <c r="Q58" i="5" l="1"/>
  <c r="Q29" i="5"/>
  <c r="AR29" i="5"/>
  <c r="T47" i="11"/>
  <c r="X47" i="11" s="1"/>
  <c r="T14" i="11"/>
  <c r="X14" i="11" s="1"/>
  <c r="H206" i="5" l="1"/>
  <c r="G206" i="5"/>
  <c r="D206" i="5"/>
  <c r="C206" i="5"/>
  <c r="X205" i="5"/>
  <c r="F206" i="5"/>
  <c r="BH199" i="5"/>
  <c r="BG199" i="5"/>
  <c r="BF199" i="5"/>
  <c r="BE199" i="5"/>
  <c r="BD199" i="5"/>
  <c r="BB199" i="5"/>
  <c r="BA199" i="5"/>
  <c r="AZ199" i="5"/>
  <c r="AY199" i="5"/>
  <c r="AX199" i="5"/>
  <c r="AW199" i="5"/>
  <c r="AV199" i="5"/>
  <c r="AU199" i="5"/>
  <c r="AT199" i="5"/>
  <c r="AS199" i="5"/>
  <c r="AQ199" i="5"/>
  <c r="AP199" i="5"/>
  <c r="AO199" i="5"/>
  <c r="AL199" i="5"/>
  <c r="AK199" i="5"/>
  <c r="AJ199" i="5"/>
  <c r="AI199" i="5"/>
  <c r="AH199" i="5"/>
  <c r="AG199" i="5"/>
  <c r="AE199" i="5"/>
  <c r="AA199" i="5"/>
  <c r="Z199" i="5"/>
  <c r="Y199" i="5"/>
  <c r="X199" i="5"/>
  <c r="W199" i="5"/>
  <c r="V199" i="5"/>
  <c r="U199" i="5"/>
  <c r="T199" i="5"/>
  <c r="O199" i="5"/>
  <c r="AC199" i="5"/>
  <c r="H198" i="5"/>
  <c r="G198" i="5"/>
  <c r="F198" i="5"/>
  <c r="D198" i="5"/>
  <c r="C198" i="5"/>
  <c r="BC199" i="5"/>
  <c r="AD199" i="5"/>
  <c r="AF199" i="5"/>
  <c r="AC205" i="5"/>
  <c r="O205" i="5"/>
  <c r="AF205" i="5"/>
  <c r="BH205" i="5"/>
  <c r="BG205" i="5"/>
  <c r="BF205" i="5"/>
  <c r="BE205" i="5"/>
  <c r="BD205" i="5"/>
  <c r="BB205" i="5"/>
  <c r="BA205" i="5"/>
  <c r="AZ205" i="5"/>
  <c r="AY205" i="5"/>
  <c r="AX205" i="5"/>
  <c r="AW205" i="5"/>
  <c r="AV205" i="5"/>
  <c r="AU205" i="5"/>
  <c r="AT205" i="5"/>
  <c r="AQ205" i="5"/>
  <c r="AP205" i="5"/>
  <c r="AO205" i="5"/>
  <c r="AL205" i="5"/>
  <c r="AJ205" i="5"/>
  <c r="AI205" i="5"/>
  <c r="AH205" i="5"/>
  <c r="AG205" i="5"/>
  <c r="AE205" i="5"/>
  <c r="AA205" i="5"/>
  <c r="Z205" i="5"/>
  <c r="Y205" i="5"/>
  <c r="W205" i="5"/>
  <c r="V205" i="5"/>
  <c r="U205" i="5"/>
  <c r="T205" i="5"/>
  <c r="AK205" i="5"/>
  <c r="Z120" i="11"/>
  <c r="AC128" i="11" s="1"/>
  <c r="Z113" i="11"/>
  <c r="S113" i="11"/>
  <c r="R113" i="11"/>
  <c r="Q113" i="11"/>
  <c r="P113" i="11"/>
  <c r="O113" i="11"/>
  <c r="M113" i="11"/>
  <c r="L113" i="11"/>
  <c r="K113" i="11"/>
  <c r="J113" i="11"/>
  <c r="I113" i="11"/>
  <c r="H113" i="11"/>
  <c r="T112" i="11"/>
  <c r="Z101" i="11"/>
  <c r="S101" i="11"/>
  <c r="R101" i="11"/>
  <c r="Q101" i="11"/>
  <c r="P101" i="11"/>
  <c r="O101" i="11"/>
  <c r="N101" i="11"/>
  <c r="M101" i="11"/>
  <c r="L101" i="11"/>
  <c r="K101" i="11"/>
  <c r="J101" i="11"/>
  <c r="I101" i="11"/>
  <c r="H101" i="11"/>
  <c r="T100" i="11"/>
  <c r="X100" i="11" s="1"/>
  <c r="T99" i="11"/>
  <c r="X99" i="11" s="1"/>
  <c r="T94" i="11"/>
  <c r="X94" i="11" s="1"/>
  <c r="T93" i="11"/>
  <c r="X93" i="11" s="1"/>
  <c r="T92" i="11"/>
  <c r="X92" i="11" s="1"/>
  <c r="T91" i="11"/>
  <c r="X91" i="11" s="1"/>
  <c r="T90" i="11"/>
  <c r="X90" i="11" s="1"/>
  <c r="T89" i="11"/>
  <c r="X89" i="11" s="1"/>
  <c r="T88" i="11"/>
  <c r="X88" i="11" s="1"/>
  <c r="T87" i="11"/>
  <c r="X87" i="11" s="1"/>
  <c r="Z85" i="11"/>
  <c r="S85" i="11"/>
  <c r="R85" i="11"/>
  <c r="Q85" i="11"/>
  <c r="P85" i="11"/>
  <c r="L85" i="11"/>
  <c r="J85" i="11"/>
  <c r="I85" i="11"/>
  <c r="T84" i="11"/>
  <c r="X84" i="11" s="1"/>
  <c r="T83" i="11"/>
  <c r="X83" i="11" s="1"/>
  <c r="T82" i="11"/>
  <c r="X82" i="11" s="1"/>
  <c r="T80" i="11"/>
  <c r="X80" i="11" s="1"/>
  <c r="T79" i="11"/>
  <c r="X79" i="11" s="1"/>
  <c r="T78" i="11"/>
  <c r="X78" i="11" s="1"/>
  <c r="T77" i="11"/>
  <c r="X77" i="11" s="1"/>
  <c r="T76" i="11"/>
  <c r="X76" i="11" s="1"/>
  <c r="T75" i="11"/>
  <c r="X75" i="11" s="1"/>
  <c r="N85" i="11"/>
  <c r="M85" i="11"/>
  <c r="Z72" i="11"/>
  <c r="S72" i="11"/>
  <c r="R72" i="11"/>
  <c r="Q72" i="11"/>
  <c r="N72" i="11"/>
  <c r="L72" i="11"/>
  <c r="K72" i="11"/>
  <c r="J72" i="11"/>
  <c r="I72" i="11"/>
  <c r="T71" i="11"/>
  <c r="X71" i="11" s="1"/>
  <c r="T70" i="11"/>
  <c r="X70" i="11" s="1"/>
  <c r="T69" i="11"/>
  <c r="X69" i="11" s="1"/>
  <c r="T68" i="11"/>
  <c r="X68" i="11" s="1"/>
  <c r="T67" i="11"/>
  <c r="X67" i="11" s="1"/>
  <c r="T66" i="11"/>
  <c r="X66" i="11" s="1"/>
  <c r="T65" i="11"/>
  <c r="X65" i="11" s="1"/>
  <c r="T64" i="11"/>
  <c r="X64" i="11" s="1"/>
  <c r="T63" i="11"/>
  <c r="X63" i="11" s="1"/>
  <c r="T62" i="11"/>
  <c r="X62" i="11" s="1"/>
  <c r="M72" i="11"/>
  <c r="H72" i="11"/>
  <c r="T59" i="11"/>
  <c r="X59" i="11" s="1"/>
  <c r="T58" i="11"/>
  <c r="X58" i="11" s="1"/>
  <c r="Z56" i="11"/>
  <c r="X53" i="11"/>
  <c r="Z50" i="11"/>
  <c r="S50" i="11"/>
  <c r="R50" i="11"/>
  <c r="Q50" i="11"/>
  <c r="P50" i="11"/>
  <c r="O50" i="11"/>
  <c r="N50" i="11"/>
  <c r="M50" i="11"/>
  <c r="L50" i="11"/>
  <c r="K50" i="11"/>
  <c r="J50" i="11"/>
  <c r="I50" i="11"/>
  <c r="H50" i="11"/>
  <c r="T49" i="11"/>
  <c r="X49" i="11" s="1"/>
  <c r="T48" i="11"/>
  <c r="X48" i="11" s="1"/>
  <c r="T45" i="11"/>
  <c r="X45" i="11" s="1"/>
  <c r="T42" i="11"/>
  <c r="X42" i="11" s="1"/>
  <c r="T41" i="11"/>
  <c r="X41" i="11" s="1"/>
  <c r="T40" i="11"/>
  <c r="X40" i="11" s="1"/>
  <c r="T37" i="11"/>
  <c r="X37" i="11" s="1"/>
  <c r="T36" i="11"/>
  <c r="X36" i="11" s="1"/>
  <c r="T35" i="11"/>
  <c r="X35" i="11" s="1"/>
  <c r="T33" i="11"/>
  <c r="X33" i="11" s="1"/>
  <c r="T32" i="11"/>
  <c r="X32" i="11" s="1"/>
  <c r="T30" i="11"/>
  <c r="X30" i="11" s="1"/>
  <c r="T29" i="11"/>
  <c r="X29" i="11" s="1"/>
  <c r="T28" i="11"/>
  <c r="X28" i="11" s="1"/>
  <c r="T27" i="11"/>
  <c r="X27" i="11" s="1"/>
  <c r="T26" i="11"/>
  <c r="X26" i="11" s="1"/>
  <c r="S24" i="11"/>
  <c r="R24" i="11"/>
  <c r="Q24" i="11"/>
  <c r="P24" i="11"/>
  <c r="O24" i="11"/>
  <c r="T23" i="11"/>
  <c r="X23" i="11" s="1"/>
  <c r="N24" i="11"/>
  <c r="M24" i="11"/>
  <c r="L24" i="11"/>
  <c r="K24" i="11"/>
  <c r="J24" i="11"/>
  <c r="H24" i="11"/>
  <c r="S17" i="11"/>
  <c r="R17" i="11"/>
  <c r="Q17" i="11"/>
  <c r="P17" i="11"/>
  <c r="O17" i="11"/>
  <c r="N17" i="11"/>
  <c r="M17" i="11"/>
  <c r="L17" i="11"/>
  <c r="K17" i="11"/>
  <c r="J17" i="11"/>
  <c r="I17" i="11"/>
  <c r="T16" i="11"/>
  <c r="X16" i="11" s="1"/>
  <c r="T15" i="11"/>
  <c r="X15" i="11" s="1"/>
  <c r="T13" i="11"/>
  <c r="X13" i="11" s="1"/>
  <c r="T12" i="11"/>
  <c r="X12" i="11" s="1"/>
  <c r="H17" i="11"/>
  <c r="T10" i="11"/>
  <c r="T9" i="11"/>
  <c r="X9" i="11" s="1"/>
  <c r="T8" i="11"/>
  <c r="O72" i="11" l="1"/>
  <c r="Z17" i="11"/>
  <c r="AC122" i="11" s="1"/>
  <c r="T60" i="11"/>
  <c r="X60" i="11" s="1"/>
  <c r="X10" i="11"/>
  <c r="T74" i="11"/>
  <c r="T85" i="11" s="1"/>
  <c r="S115" i="11"/>
  <c r="S124" i="11" s="1"/>
  <c r="T21" i="11"/>
  <c r="T24" i="11" s="1"/>
  <c r="O85" i="11"/>
  <c r="X101" i="11"/>
  <c r="E206" i="5"/>
  <c r="AS205" i="5"/>
  <c r="E198" i="5"/>
  <c r="S199" i="5"/>
  <c r="AR199" i="5"/>
  <c r="R199" i="5"/>
  <c r="AB199" i="5"/>
  <c r="P199" i="5"/>
  <c r="AD205" i="5"/>
  <c r="BC205" i="5"/>
  <c r="P205" i="5"/>
  <c r="R205" i="5"/>
  <c r="AB205" i="5"/>
  <c r="AR205" i="5"/>
  <c r="X50" i="11"/>
  <c r="Q115" i="11"/>
  <c r="Q124" i="11" s="1"/>
  <c r="Q128" i="11" s="1"/>
  <c r="R115" i="11"/>
  <c r="R124" i="11" s="1"/>
  <c r="R128" i="11" s="1"/>
  <c r="T113" i="11"/>
  <c r="X112" i="11"/>
  <c r="X113" i="11" s="1"/>
  <c r="L115" i="11"/>
  <c r="L124" i="11" s="1"/>
  <c r="L128" i="11" s="1"/>
  <c r="M115" i="11"/>
  <c r="M124" i="11" s="1"/>
  <c r="M128" i="11" s="1"/>
  <c r="J115" i="11"/>
  <c r="J124" i="11" s="1"/>
  <c r="J128" i="11" s="1"/>
  <c r="P72" i="11"/>
  <c r="P115" i="11" s="1"/>
  <c r="P124" i="11" s="1"/>
  <c r="P128" i="11" s="1"/>
  <c r="K85" i="11"/>
  <c r="K115" i="11" s="1"/>
  <c r="K124" i="11" s="1"/>
  <c r="K128" i="11" s="1"/>
  <c r="N113" i="11"/>
  <c r="N115" i="11" s="1"/>
  <c r="N124" i="11" s="1"/>
  <c r="N128" i="11" s="1"/>
  <c r="H85" i="11"/>
  <c r="H115" i="11" s="1"/>
  <c r="H124" i="11" s="1"/>
  <c r="H128" i="11" s="1"/>
  <c r="H131" i="11" s="1"/>
  <c r="T101" i="11"/>
  <c r="I24" i="11"/>
  <c r="I115" i="11" s="1"/>
  <c r="I124" i="11" s="1"/>
  <c r="I128" i="11" s="1"/>
  <c r="T50" i="11"/>
  <c r="T61" i="11"/>
  <c r="X61" i="11" s="1"/>
  <c r="X8" i="11"/>
  <c r="T11" i="11"/>
  <c r="X11" i="11" s="1"/>
  <c r="O115" i="11" l="1"/>
  <c r="O124" i="11" s="1"/>
  <c r="O128" i="11" s="1"/>
  <c r="X21" i="11"/>
  <c r="X24" i="11" s="1"/>
  <c r="X74" i="11"/>
  <c r="X85" i="11" s="1"/>
  <c r="Z24" i="11"/>
  <c r="Z115" i="11" s="1"/>
  <c r="AC123" i="11" s="1"/>
  <c r="AC124" i="11" s="1"/>
  <c r="I131" i="11"/>
  <c r="J131" i="11" s="1"/>
  <c r="K131" i="11" s="1"/>
  <c r="L131" i="11" s="1"/>
  <c r="M131" i="11" s="1"/>
  <c r="N131" i="11" s="1"/>
  <c r="T17" i="11"/>
  <c r="Q199" i="5"/>
  <c r="X72" i="11"/>
  <c r="T123" i="11"/>
  <c r="T126" i="11"/>
  <c r="X17" i="11"/>
  <c r="T72" i="11"/>
  <c r="T115" i="11" s="1"/>
  <c r="X115" i="11" s="1"/>
  <c r="O131" i="11" l="1"/>
  <c r="P131" i="11" s="1"/>
  <c r="Q131" i="11" s="1"/>
  <c r="R131" i="11" s="1"/>
  <c r="S128" i="11"/>
  <c r="T124" i="11"/>
  <c r="S131" i="11" l="1"/>
  <c r="AC125" i="11" s="1"/>
  <c r="AC126" i="11" s="1"/>
  <c r="AC127" i="11" s="1"/>
  <c r="AC129" i="11" s="1"/>
  <c r="BH192" i="5" l="1"/>
  <c r="BG192" i="5"/>
  <c r="BF192" i="5"/>
  <c r="BE192" i="5"/>
  <c r="BD192" i="5"/>
  <c r="BC192" i="5"/>
  <c r="BB192" i="5"/>
  <c r="BA192" i="5"/>
  <c r="AZ192" i="5"/>
  <c r="AY192" i="5"/>
  <c r="AX192" i="5"/>
  <c r="AW192" i="5"/>
  <c r="AV192" i="5"/>
  <c r="AU192" i="5"/>
  <c r="AT192" i="5"/>
  <c r="AS192" i="5"/>
  <c r="AQ192" i="5"/>
  <c r="AP192" i="5"/>
  <c r="AO192" i="5"/>
  <c r="AL192" i="5"/>
  <c r="AJ192" i="5"/>
  <c r="AI192" i="5"/>
  <c r="AH192" i="5"/>
  <c r="AG192" i="5"/>
  <c r="AE192" i="5"/>
  <c r="AA192" i="5"/>
  <c r="Z192" i="5"/>
  <c r="Y192" i="5"/>
  <c r="X192" i="5"/>
  <c r="W192" i="5"/>
  <c r="V192" i="5"/>
  <c r="U192" i="5"/>
  <c r="T192" i="5"/>
  <c r="S192" i="5"/>
  <c r="O192" i="5"/>
  <c r="AR192" i="5"/>
  <c r="AC192" i="5" l="1"/>
  <c r="AK192" i="5"/>
  <c r="P192" i="5"/>
  <c r="H191" i="5"/>
  <c r="G191" i="5"/>
  <c r="D191" i="5"/>
  <c r="C191" i="5"/>
  <c r="F191" i="5"/>
  <c r="F184" i="5"/>
  <c r="H184" i="5"/>
  <c r="G184" i="5"/>
  <c r="D184" i="5"/>
  <c r="C184" i="5"/>
  <c r="BH185" i="5"/>
  <c r="BG185" i="5"/>
  <c r="BF185" i="5"/>
  <c r="BE185" i="5"/>
  <c r="BD185" i="5"/>
  <c r="BC185" i="5"/>
  <c r="BB185" i="5"/>
  <c r="AZ185" i="5"/>
  <c r="AY185" i="5"/>
  <c r="AX185" i="5"/>
  <c r="AW185" i="5"/>
  <c r="AV185" i="5"/>
  <c r="AU185" i="5"/>
  <c r="AQ185" i="5"/>
  <c r="AP185" i="5"/>
  <c r="AO185" i="5"/>
  <c r="AL185" i="5"/>
  <c r="AK185" i="5"/>
  <c r="AJ185" i="5"/>
  <c r="AI185" i="5"/>
  <c r="AH185" i="5"/>
  <c r="AG185" i="5"/>
  <c r="AE185" i="5"/>
  <c r="AC185" i="5"/>
  <c r="AA185" i="5"/>
  <c r="Z185" i="5"/>
  <c r="Y185" i="5"/>
  <c r="X185" i="5"/>
  <c r="W185" i="5"/>
  <c r="V185" i="5"/>
  <c r="U185" i="5"/>
  <c r="T185" i="5"/>
  <c r="S185" i="5"/>
  <c r="AD185" i="5"/>
  <c r="AR185" i="5"/>
  <c r="AF192" i="5" l="1"/>
  <c r="AD192" i="5"/>
  <c r="E191" i="5"/>
  <c r="AF185" i="5"/>
  <c r="R185" i="5"/>
  <c r="AT185" i="5"/>
  <c r="E184" i="5"/>
  <c r="AS185" i="5"/>
  <c r="BA185" i="5"/>
  <c r="O185" i="5"/>
  <c r="E176" i="5"/>
  <c r="AF178" i="5"/>
  <c r="BA178" i="5"/>
  <c r="AR178" i="5"/>
  <c r="AK178" i="5"/>
  <c r="H177" i="5"/>
  <c r="BH178" i="5"/>
  <c r="BG178" i="5"/>
  <c r="BF178" i="5"/>
  <c r="BE178" i="5"/>
  <c r="BD178" i="5"/>
  <c r="BC178" i="5"/>
  <c r="BB178" i="5"/>
  <c r="AZ178" i="5"/>
  <c r="AY178" i="5"/>
  <c r="AX178" i="5"/>
  <c r="AW178" i="5"/>
  <c r="AV178" i="5"/>
  <c r="AU178" i="5"/>
  <c r="AT178" i="5"/>
  <c r="AQ178" i="5"/>
  <c r="AP178" i="5"/>
  <c r="AO178" i="5"/>
  <c r="AL178" i="5"/>
  <c r="AJ178" i="5"/>
  <c r="AI178" i="5"/>
  <c r="AH178" i="5"/>
  <c r="AG178" i="5"/>
  <c r="AE178" i="5"/>
  <c r="AC178" i="5"/>
  <c r="AA178" i="5"/>
  <c r="Z178" i="5"/>
  <c r="Y178" i="5"/>
  <c r="X178" i="5"/>
  <c r="W178" i="5"/>
  <c r="V178" i="5"/>
  <c r="U178" i="5"/>
  <c r="T178" i="5"/>
  <c r="S178" i="5"/>
  <c r="G177" i="5"/>
  <c r="F177" i="5"/>
  <c r="D177" i="5"/>
  <c r="C177" i="5"/>
  <c r="AD178" i="5"/>
  <c r="H170" i="5"/>
  <c r="G170" i="5"/>
  <c r="F170" i="5"/>
  <c r="D170" i="5"/>
  <c r="C170" i="5"/>
  <c r="BH171" i="5"/>
  <c r="BG171" i="5"/>
  <c r="BF171" i="5"/>
  <c r="BE171" i="5"/>
  <c r="BD171" i="5"/>
  <c r="BC171" i="5"/>
  <c r="BB171" i="5"/>
  <c r="BA171" i="5"/>
  <c r="AZ171" i="5"/>
  <c r="AY171" i="5"/>
  <c r="AX171" i="5"/>
  <c r="AW171" i="5"/>
  <c r="AV171" i="5"/>
  <c r="AU171" i="5"/>
  <c r="AT171" i="5"/>
  <c r="AR171" i="5"/>
  <c r="AQ171" i="5"/>
  <c r="AP171" i="5"/>
  <c r="AO171" i="5"/>
  <c r="AL171" i="5"/>
  <c r="AK171" i="5"/>
  <c r="AJ171" i="5"/>
  <c r="AI171" i="5"/>
  <c r="AH171" i="5"/>
  <c r="AG171" i="5"/>
  <c r="AF171" i="5"/>
  <c r="AE171" i="5"/>
  <c r="AC171" i="5"/>
  <c r="AA171" i="5"/>
  <c r="Z171" i="5"/>
  <c r="Y171" i="5"/>
  <c r="X171" i="5"/>
  <c r="W171" i="5"/>
  <c r="V171" i="5"/>
  <c r="U171" i="5"/>
  <c r="T171" i="5"/>
  <c r="S171" i="5"/>
  <c r="R171" i="5"/>
  <c r="P171" i="5"/>
  <c r="O171" i="5"/>
  <c r="E169" i="5"/>
  <c r="H71" i="5"/>
  <c r="G71" i="5"/>
  <c r="F71" i="5"/>
  <c r="C71" i="5"/>
  <c r="H32" i="8"/>
  <c r="J32" i="8" l="1"/>
  <c r="J33" i="8" s="1"/>
  <c r="J17" i="8"/>
  <c r="J23" i="8" s="1"/>
  <c r="J25" i="8" s="1"/>
  <c r="R192" i="5"/>
  <c r="AB192" i="5"/>
  <c r="O178" i="5"/>
  <c r="AB178" i="5"/>
  <c r="P178" i="5"/>
  <c r="R178" i="5"/>
  <c r="AS178" i="5"/>
  <c r="E177" i="5"/>
  <c r="E170" i="5"/>
  <c r="AB171" i="5"/>
  <c r="AS171" i="5"/>
  <c r="AD171" i="5"/>
  <c r="Q171" i="5"/>
  <c r="H9" i="8"/>
  <c r="D71" i="5"/>
  <c r="Q89" i="5"/>
  <c r="Q90" i="5" s="1"/>
  <c r="I23" i="8" l="1"/>
  <c r="I25" i="8" s="1"/>
  <c r="I33" i="8"/>
  <c r="BB208" i="5"/>
  <c r="BA208" i="5"/>
  <c r="Q178" i="5"/>
  <c r="E71" i="5"/>
  <c r="E208" i="5" l="1"/>
  <c r="AQ208" i="5" l="1"/>
  <c r="AL208" i="5" l="1"/>
  <c r="AO208" i="5"/>
  <c r="AP208" i="5"/>
  <c r="AR208" i="5"/>
  <c r="AT208" i="5"/>
  <c r="AU208" i="5"/>
  <c r="G9" i="8" l="1"/>
  <c r="H33" i="8" l="1"/>
  <c r="F208" i="5"/>
  <c r="H208" i="5"/>
  <c r="D208" i="5"/>
  <c r="T208" i="5"/>
  <c r="U208" i="5"/>
  <c r="V208" i="5"/>
  <c r="W208" i="5"/>
  <c r="X208" i="5"/>
  <c r="Y208" i="5"/>
  <c r="Z208" i="5"/>
  <c r="AA208" i="5"/>
  <c r="AC208" i="5"/>
  <c r="AD208" i="5"/>
  <c r="AE208" i="5"/>
  <c r="AF208" i="5"/>
  <c r="AG208" i="5"/>
  <c r="AH208" i="5"/>
  <c r="AI208" i="5"/>
  <c r="AJ208" i="5"/>
  <c r="AK208" i="5"/>
  <c r="AV208" i="5"/>
  <c r="AW208" i="5"/>
  <c r="AX208" i="5"/>
  <c r="AY208" i="5"/>
  <c r="AZ208" i="5"/>
  <c r="BC208" i="5"/>
  <c r="BD208" i="5"/>
  <c r="BE208" i="5"/>
  <c r="BF208" i="5"/>
  <c r="BG208" i="5"/>
  <c r="BH208" i="5"/>
  <c r="R208" i="5" l="1"/>
  <c r="G208" i="5"/>
  <c r="O208" i="5" l="1"/>
  <c r="H23" i="8" l="1"/>
  <c r="H25" i="8" l="1"/>
  <c r="AS208" i="5"/>
  <c r="P185" i="5"/>
  <c r="P208" i="5" s="1"/>
  <c r="AB185" i="5"/>
  <c r="AB208" i="5" s="1"/>
  <c r="Q185" i="5" l="1"/>
  <c r="Q192" i="5"/>
  <c r="Q205" i="5"/>
  <c r="S205" i="5"/>
  <c r="S208" i="5" s="1"/>
  <c r="Q208" i="5" l="1"/>
  <c r="C208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Russell Pollard</author>
  </authors>
  <commentList>
    <comment ref="Y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Russell Pollard:</t>
        </r>
        <r>
          <rPr>
            <sz val="9"/>
            <color indexed="81"/>
            <rFont val="Tahoma"/>
            <family val="2"/>
          </rPr>
          <t xml:space="preserve">
CCTV security
Roller Shutter
</t>
        </r>
      </text>
    </comment>
    <comment ref="AF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Russell Pollard:</t>
        </r>
        <r>
          <rPr>
            <sz val="9"/>
            <color indexed="81"/>
            <rFont val="Tahoma"/>
            <family val="2"/>
          </rPr>
          <t xml:space="preserve">
Misc tree works, ground staff  costs, local repairs</t>
        </r>
      </text>
    </comment>
    <comment ref="Y32" authorId="0" shapeId="0" xr:uid="{61F73662-0C0A-464F-8B17-11FB045A9FF1}">
      <text>
        <r>
          <rPr>
            <b/>
            <sz val="9"/>
            <color indexed="81"/>
            <rFont val="Tahoma"/>
            <family val="2"/>
          </rPr>
          <t>Russell Pollard:</t>
        </r>
        <r>
          <rPr>
            <sz val="9"/>
            <color indexed="81"/>
            <rFont val="Tahoma"/>
            <family val="2"/>
          </rPr>
          <t xml:space="preserve">
CCTV security
Roller Shutter
</t>
        </r>
      </text>
    </comment>
    <comment ref="AF32" authorId="0" shapeId="0" xr:uid="{003A93A8-6223-4535-B118-4CF1D0A2CD57}">
      <text>
        <r>
          <rPr>
            <b/>
            <sz val="9"/>
            <color indexed="81"/>
            <rFont val="Tahoma"/>
            <family val="2"/>
          </rPr>
          <t>Russell Pollard:</t>
        </r>
        <r>
          <rPr>
            <sz val="9"/>
            <color indexed="81"/>
            <rFont val="Tahoma"/>
            <family val="2"/>
          </rPr>
          <t xml:space="preserve">
Misc tree works, ground staff  costs, local repairs</t>
        </r>
      </text>
    </comment>
    <comment ref="Y62" authorId="0" shapeId="0" xr:uid="{3ECDB0F3-B367-4A13-BEBC-F1AC705D545C}">
      <text>
        <r>
          <rPr>
            <b/>
            <sz val="9"/>
            <color indexed="81"/>
            <rFont val="Tahoma"/>
            <family val="2"/>
          </rPr>
          <t>Russell Pollard:</t>
        </r>
        <r>
          <rPr>
            <sz val="9"/>
            <color indexed="81"/>
            <rFont val="Tahoma"/>
            <family val="2"/>
          </rPr>
          <t xml:space="preserve">
CCTV security
Roller Shutter
</t>
        </r>
      </text>
    </comment>
    <comment ref="AF62" authorId="0" shapeId="0" xr:uid="{D79B8395-E7A2-458F-B734-05EC94FBBD6E}">
      <text>
        <r>
          <rPr>
            <b/>
            <sz val="9"/>
            <color indexed="81"/>
            <rFont val="Tahoma"/>
            <family val="2"/>
          </rPr>
          <t>Russell Pollard:</t>
        </r>
        <r>
          <rPr>
            <sz val="9"/>
            <color indexed="81"/>
            <rFont val="Tahoma"/>
            <family val="2"/>
          </rPr>
          <t xml:space="preserve">
Misc tree works, ground staff  costs, local repairs</t>
        </r>
      </text>
    </comment>
    <comment ref="Y93" authorId="0" shapeId="0" xr:uid="{1838A946-38B3-4A8D-ACF6-AC40E5D2F12A}">
      <text>
        <r>
          <rPr>
            <b/>
            <sz val="9"/>
            <color indexed="81"/>
            <rFont val="Tahoma"/>
            <family val="2"/>
          </rPr>
          <t>Russell Pollard:</t>
        </r>
        <r>
          <rPr>
            <sz val="9"/>
            <color indexed="81"/>
            <rFont val="Tahoma"/>
            <family val="2"/>
          </rPr>
          <t xml:space="preserve">
CCTV security
Roller Shutter
</t>
        </r>
      </text>
    </comment>
    <comment ref="AF93" authorId="0" shapeId="0" xr:uid="{4BE2CE48-3469-4159-9ED9-5985F4EE8DFF}">
      <text>
        <r>
          <rPr>
            <b/>
            <sz val="9"/>
            <color indexed="81"/>
            <rFont val="Tahoma"/>
            <family val="2"/>
          </rPr>
          <t>Russell Pollard:</t>
        </r>
        <r>
          <rPr>
            <sz val="9"/>
            <color indexed="81"/>
            <rFont val="Tahoma"/>
            <family val="2"/>
          </rPr>
          <t xml:space="preserve">
Misc tree works, ground staff  costs, local repairs</t>
        </r>
      </text>
    </comment>
    <comment ref="Y117" authorId="0" shapeId="0" xr:uid="{11D217AE-F622-4A78-B843-CEF02151997A}">
      <text>
        <r>
          <rPr>
            <b/>
            <sz val="9"/>
            <color indexed="81"/>
            <rFont val="Tahoma"/>
            <family val="2"/>
          </rPr>
          <t>Russell Pollard:</t>
        </r>
        <r>
          <rPr>
            <sz val="9"/>
            <color indexed="81"/>
            <rFont val="Tahoma"/>
            <family val="2"/>
          </rPr>
          <t xml:space="preserve">
CCTV security
Roller Shutter
</t>
        </r>
      </text>
    </comment>
    <comment ref="AF117" authorId="0" shapeId="0" xr:uid="{58331772-8AFD-4EA2-8C86-38B93E42E939}">
      <text>
        <r>
          <rPr>
            <b/>
            <sz val="9"/>
            <color indexed="81"/>
            <rFont val="Tahoma"/>
            <family val="2"/>
          </rPr>
          <t>Russell Pollard:</t>
        </r>
        <r>
          <rPr>
            <sz val="9"/>
            <color indexed="81"/>
            <rFont val="Tahoma"/>
            <family val="2"/>
          </rPr>
          <t xml:space="preserve">
Misc tree works, ground staff  costs, local repairs</t>
        </r>
      </text>
    </comment>
    <comment ref="Y139" authorId="0" shapeId="0" xr:uid="{4A2B7C4D-22C8-4106-9865-19B7885E6094}">
      <text>
        <r>
          <rPr>
            <b/>
            <sz val="9"/>
            <color indexed="81"/>
            <rFont val="Tahoma"/>
            <family val="2"/>
          </rPr>
          <t>Russell Pollard:</t>
        </r>
        <r>
          <rPr>
            <sz val="9"/>
            <color indexed="81"/>
            <rFont val="Tahoma"/>
            <family val="2"/>
          </rPr>
          <t xml:space="preserve">
CCTV security
Roller Shutter
</t>
        </r>
      </text>
    </comment>
    <comment ref="AF139" authorId="0" shapeId="0" xr:uid="{612EBF9E-B7F7-4864-A3CE-C089AA14FBE9}">
      <text>
        <r>
          <rPr>
            <b/>
            <sz val="9"/>
            <color indexed="81"/>
            <rFont val="Tahoma"/>
            <family val="2"/>
          </rPr>
          <t>Russell Pollard:</t>
        </r>
        <r>
          <rPr>
            <sz val="9"/>
            <color indexed="81"/>
            <rFont val="Tahoma"/>
            <family val="2"/>
          </rPr>
          <t xml:space="preserve">
Misc tree works, ground staff  costs, local repairs</t>
        </r>
      </text>
    </comment>
    <comment ref="Y167" authorId="0" shapeId="0" xr:uid="{91A1B210-AE8A-485D-B4B2-139751929EC7}">
      <text>
        <r>
          <rPr>
            <b/>
            <sz val="9"/>
            <color indexed="81"/>
            <rFont val="Tahoma"/>
            <family val="2"/>
          </rPr>
          <t>Russell Pollard:</t>
        </r>
        <r>
          <rPr>
            <sz val="9"/>
            <color indexed="81"/>
            <rFont val="Tahoma"/>
            <family val="2"/>
          </rPr>
          <t xml:space="preserve">
CCTV security
Roller Shutter
</t>
        </r>
      </text>
    </comment>
    <comment ref="AF167" authorId="0" shapeId="0" xr:uid="{C33B2BC4-78D1-455C-8A82-2C2659DE69FD}">
      <text>
        <r>
          <rPr>
            <b/>
            <sz val="9"/>
            <color indexed="81"/>
            <rFont val="Tahoma"/>
            <family val="2"/>
          </rPr>
          <t>Russell Pollard:</t>
        </r>
        <r>
          <rPr>
            <sz val="9"/>
            <color indexed="81"/>
            <rFont val="Tahoma"/>
            <family val="2"/>
          </rPr>
          <t xml:space="preserve">
Misc tree works, ground staff  costs, local repairs</t>
        </r>
      </text>
    </comment>
    <comment ref="Y174" authorId="0" shapeId="0" xr:uid="{CEB6EB55-85DB-44FF-9223-74D1016A43BD}">
      <text>
        <r>
          <rPr>
            <b/>
            <sz val="9"/>
            <color indexed="81"/>
            <rFont val="Tahoma"/>
            <family val="2"/>
          </rPr>
          <t>Russell Pollard:</t>
        </r>
        <r>
          <rPr>
            <sz val="9"/>
            <color indexed="81"/>
            <rFont val="Tahoma"/>
            <family val="2"/>
          </rPr>
          <t xml:space="preserve">
CCTV security
Roller Shutter
</t>
        </r>
      </text>
    </comment>
    <comment ref="AF174" authorId="0" shapeId="0" xr:uid="{94ED8706-30AE-4FDC-AFF4-9575123BA981}">
      <text>
        <r>
          <rPr>
            <b/>
            <sz val="9"/>
            <color indexed="81"/>
            <rFont val="Tahoma"/>
            <family val="2"/>
          </rPr>
          <t>Russell Pollard:</t>
        </r>
        <r>
          <rPr>
            <sz val="9"/>
            <color indexed="81"/>
            <rFont val="Tahoma"/>
            <family val="2"/>
          </rPr>
          <t xml:space="preserve">
Misc tree works, ground staff  costs, local repairs</t>
        </r>
      </text>
    </comment>
    <comment ref="Y181" authorId="0" shapeId="0" xr:uid="{803E36F2-B93B-4CC5-8772-370CE500E2EA}">
      <text>
        <r>
          <rPr>
            <b/>
            <sz val="9"/>
            <color indexed="81"/>
            <rFont val="Tahoma"/>
            <family val="2"/>
          </rPr>
          <t>Russell Pollard:</t>
        </r>
        <r>
          <rPr>
            <sz val="9"/>
            <color indexed="81"/>
            <rFont val="Tahoma"/>
            <family val="2"/>
          </rPr>
          <t xml:space="preserve">
CCTV security
Roller Shutter
</t>
        </r>
      </text>
    </comment>
    <comment ref="AF181" authorId="0" shapeId="0" xr:uid="{92F401F9-7C97-41F1-B52A-AC0861370FF9}">
      <text>
        <r>
          <rPr>
            <b/>
            <sz val="9"/>
            <color indexed="81"/>
            <rFont val="Tahoma"/>
            <family val="2"/>
          </rPr>
          <t>Russell Pollard:</t>
        </r>
        <r>
          <rPr>
            <sz val="9"/>
            <color indexed="81"/>
            <rFont val="Tahoma"/>
            <family val="2"/>
          </rPr>
          <t xml:space="preserve">
Misc tree works, ground staff  costs, local repairs</t>
        </r>
      </text>
    </comment>
    <comment ref="Y188" authorId="0" shapeId="0" xr:uid="{4B4BACE0-542C-4617-A77E-1658C734CF7C}">
      <text>
        <r>
          <rPr>
            <b/>
            <sz val="9"/>
            <color indexed="81"/>
            <rFont val="Tahoma"/>
            <family val="2"/>
          </rPr>
          <t>Russell Pollard:</t>
        </r>
        <r>
          <rPr>
            <sz val="9"/>
            <color indexed="81"/>
            <rFont val="Tahoma"/>
            <family val="2"/>
          </rPr>
          <t xml:space="preserve">
CCTV security
Roller Shutter
</t>
        </r>
      </text>
    </comment>
    <comment ref="AF188" authorId="0" shapeId="0" xr:uid="{D75A996D-1D59-4427-ADE5-7FD17B506CCC}">
      <text>
        <r>
          <rPr>
            <b/>
            <sz val="9"/>
            <color indexed="81"/>
            <rFont val="Tahoma"/>
            <family val="2"/>
          </rPr>
          <t>Russell Pollard:</t>
        </r>
        <r>
          <rPr>
            <sz val="9"/>
            <color indexed="81"/>
            <rFont val="Tahoma"/>
            <family val="2"/>
          </rPr>
          <t xml:space="preserve">
Misc tree works, ground staff  costs, local repairs</t>
        </r>
      </text>
    </comment>
    <comment ref="Y195" authorId="0" shapeId="0" xr:uid="{776E360C-365A-4C34-95A3-0C80726F129A}">
      <text>
        <r>
          <rPr>
            <b/>
            <sz val="9"/>
            <color indexed="81"/>
            <rFont val="Tahoma"/>
            <family val="2"/>
          </rPr>
          <t>Russell Pollard:</t>
        </r>
        <r>
          <rPr>
            <sz val="9"/>
            <color indexed="81"/>
            <rFont val="Tahoma"/>
            <family val="2"/>
          </rPr>
          <t xml:space="preserve">
CCTV security
Roller Shutter
</t>
        </r>
      </text>
    </comment>
    <comment ref="AF195" authorId="0" shapeId="0" xr:uid="{5CDBCE2C-74F1-41D5-A6C8-C9CEDD4DD9E6}">
      <text>
        <r>
          <rPr>
            <b/>
            <sz val="9"/>
            <color indexed="81"/>
            <rFont val="Tahoma"/>
            <family val="2"/>
          </rPr>
          <t>Russell Pollard:</t>
        </r>
        <r>
          <rPr>
            <sz val="9"/>
            <color indexed="81"/>
            <rFont val="Tahoma"/>
            <family val="2"/>
          </rPr>
          <t xml:space="preserve">
Misc tree works, ground staff  costs, local repairs</t>
        </r>
      </text>
    </comment>
    <comment ref="Y202" authorId="0" shapeId="0" xr:uid="{89402D08-B79D-4BCE-84AF-07E1EAC79C34}">
      <text>
        <r>
          <rPr>
            <b/>
            <sz val="9"/>
            <color indexed="81"/>
            <rFont val="Tahoma"/>
            <family val="2"/>
          </rPr>
          <t>Russell Pollard:</t>
        </r>
        <r>
          <rPr>
            <sz val="9"/>
            <color indexed="81"/>
            <rFont val="Tahoma"/>
            <family val="2"/>
          </rPr>
          <t xml:space="preserve">
CCTV security
Roller Shutter
</t>
        </r>
      </text>
    </comment>
    <comment ref="AF202" authorId="0" shapeId="0" xr:uid="{F35C7365-1FEE-4E8A-92E0-4B2C442FA951}">
      <text>
        <r>
          <rPr>
            <b/>
            <sz val="9"/>
            <color indexed="81"/>
            <rFont val="Tahoma"/>
            <family val="2"/>
          </rPr>
          <t>Russell Pollard:</t>
        </r>
        <r>
          <rPr>
            <sz val="9"/>
            <color indexed="81"/>
            <rFont val="Tahoma"/>
            <family val="2"/>
          </rPr>
          <t xml:space="preserve">
Misc tree works, ground staff  costs, local repairs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Russell Pollard</author>
  </authors>
  <commentList>
    <comment ref="C45" authorId="0" shapeId="0" xr:uid="{A8FD0820-60AA-475E-975F-A2923DE06585}">
      <text>
        <r>
          <rPr>
            <b/>
            <sz val="9"/>
            <color indexed="81"/>
            <rFont val="Tahoma"/>
            <family val="2"/>
          </rPr>
          <t>Russell Pollard:</t>
        </r>
        <r>
          <rPr>
            <sz val="9"/>
            <color indexed="81"/>
            <rFont val="Tahoma"/>
            <family val="2"/>
          </rPr>
          <t xml:space="preserve">
Domain name £25
Annual hosting, licence etc £400
10 emails £350
TOATL £775 + VAT</t>
        </r>
      </text>
    </comment>
    <comment ref="S112" authorId="0" shapeId="0" xr:uid="{1E7A24B0-F190-4FD6-8429-3AF1B45E57CC}">
      <text>
        <r>
          <rPr>
            <b/>
            <sz val="9"/>
            <color indexed="81"/>
            <rFont val="Tahoma"/>
            <family val="2"/>
          </rPr>
          <t>Russell Pollard:</t>
        </r>
        <r>
          <rPr>
            <sz val="9"/>
            <color indexed="81"/>
            <rFont val="Tahoma"/>
            <family val="2"/>
          </rPr>
          <t xml:space="preserve">
Remaining 50% contracted</t>
        </r>
      </text>
    </comment>
  </commentList>
</comments>
</file>

<file path=xl/sharedStrings.xml><?xml version="1.0" encoding="utf-8"?>
<sst xmlns="http://schemas.openxmlformats.org/spreadsheetml/2006/main" count="1573" uniqueCount="575">
  <si>
    <t>May</t>
  </si>
  <si>
    <t>Pitch Hire</t>
  </si>
  <si>
    <t>TOTAL</t>
  </si>
  <si>
    <t>Staff</t>
  </si>
  <si>
    <t>Insurance</t>
  </si>
  <si>
    <t>Room Hire</t>
  </si>
  <si>
    <t>Bank interest</t>
  </si>
  <si>
    <t>Date</t>
  </si>
  <si>
    <t>VAT</t>
  </si>
  <si>
    <t>Other</t>
  </si>
  <si>
    <t>Salaries</t>
  </si>
  <si>
    <t>Aucuba</t>
  </si>
  <si>
    <t>SDDC/DCC</t>
  </si>
  <si>
    <t>VAT reg no</t>
  </si>
  <si>
    <t>Description</t>
  </si>
  <si>
    <t>Inv Date</t>
  </si>
  <si>
    <t xml:space="preserve">Payee / Supplier </t>
  </si>
  <si>
    <t>Training</t>
  </si>
  <si>
    <t>June</t>
  </si>
  <si>
    <t>ICO</t>
  </si>
  <si>
    <t>Insurance (Main)</t>
  </si>
  <si>
    <t>Electricity ( Office)</t>
  </si>
  <si>
    <t>Metred Water</t>
  </si>
  <si>
    <t>Telephone/ Broadband</t>
  </si>
  <si>
    <t>Office Maintenance</t>
  </si>
  <si>
    <t>Professional Costs</t>
  </si>
  <si>
    <t>Website costs</t>
  </si>
  <si>
    <t>Misc Office costs</t>
  </si>
  <si>
    <t>Clock maintenance</t>
  </si>
  <si>
    <t>General Grounds costs</t>
  </si>
  <si>
    <t>SDDC Waste collection</t>
  </si>
  <si>
    <t>Water Testing</t>
  </si>
  <si>
    <t>Electricity ( from VH)</t>
  </si>
  <si>
    <t>Electricity ( Back Lane)</t>
  </si>
  <si>
    <t>Van running costs</t>
  </si>
  <si>
    <t>Van insurance</t>
  </si>
  <si>
    <t>Fuel</t>
  </si>
  <si>
    <t>s 137 Grants</t>
  </si>
  <si>
    <t>Xmas Tree Lights</t>
  </si>
  <si>
    <t>Remembrance Service</t>
  </si>
  <si>
    <t>VE Day event</t>
  </si>
  <si>
    <t>Notice Boards</t>
  </si>
  <si>
    <t>B</t>
  </si>
  <si>
    <t>INCOME</t>
  </si>
  <si>
    <t>DCC</t>
  </si>
  <si>
    <t>Misc</t>
  </si>
  <si>
    <t>C</t>
  </si>
  <si>
    <t>EXPENDITURE</t>
  </si>
  <si>
    <t>Salaries:</t>
  </si>
  <si>
    <t>ADMIN:</t>
  </si>
  <si>
    <t>EON (DD) - Electricity PC Office</t>
  </si>
  <si>
    <t>BT (DD)</t>
  </si>
  <si>
    <t>Subscriptions:</t>
  </si>
  <si>
    <t>Professional Costs:</t>
  </si>
  <si>
    <t>Internal Audit</t>
  </si>
  <si>
    <t>Solicitor Fees</t>
  </si>
  <si>
    <t>External Audit</t>
  </si>
  <si>
    <t xml:space="preserve">Website annual costs </t>
  </si>
  <si>
    <t>Misc costs</t>
  </si>
  <si>
    <t>NEIGHBOURHOOD PLAN</t>
  </si>
  <si>
    <t>GROUNDS:</t>
  </si>
  <si>
    <t>Grounds maintenance - Aucuba</t>
  </si>
  <si>
    <t>Village clock annual maintenance</t>
  </si>
  <si>
    <t>Other costs - equip maint/supplies</t>
  </si>
  <si>
    <t>Waste Collection -SDDC Dog/Litter bins</t>
  </si>
  <si>
    <t>Electricity - Park (Meter in Village Hall)</t>
  </si>
  <si>
    <t>Other costs - Maint / fuel (UK Fuels)</t>
  </si>
  <si>
    <t>COMMUNITY:</t>
  </si>
  <si>
    <t>Grants s 137</t>
  </si>
  <si>
    <t>Hanging Baskets / Other Village planters</t>
  </si>
  <si>
    <t>Remembrance Services</t>
  </si>
  <si>
    <t>Other Community events</t>
  </si>
  <si>
    <t xml:space="preserve">April </t>
  </si>
  <si>
    <t>July</t>
  </si>
  <si>
    <t>August</t>
  </si>
  <si>
    <t>September</t>
  </si>
  <si>
    <t xml:space="preserve">October </t>
  </si>
  <si>
    <t>November</t>
  </si>
  <si>
    <t>December</t>
  </si>
  <si>
    <t xml:space="preserve">January </t>
  </si>
  <si>
    <t>February</t>
  </si>
  <si>
    <t>March</t>
  </si>
  <si>
    <t>FORECAST</t>
  </si>
  <si>
    <t>BUDGET</t>
  </si>
  <si>
    <t>VARIANCE</t>
  </si>
  <si>
    <t xml:space="preserve">SDDC Concurrent expenses </t>
  </si>
  <si>
    <t>TOTAL INCOME</t>
  </si>
  <si>
    <t>TOTAL EXPENDITURE (exc VAT)</t>
  </si>
  <si>
    <t>VAT (on Purchases)</t>
  </si>
  <si>
    <t>TOTAL EXPENDITURE (inc  VAT)</t>
  </si>
  <si>
    <t>( = cash book)</t>
  </si>
  <si>
    <t>NET CASH IN / (OUT) PER MONTH</t>
  </si>
  <si>
    <t>BUDGET RISK RESERVE</t>
  </si>
  <si>
    <t>D</t>
  </si>
  <si>
    <t>BUDGET RESERVES</t>
  </si>
  <si>
    <t>E. CASH POSITION</t>
  </si>
  <si>
    <t>Date Paid</t>
  </si>
  <si>
    <t>VAT RECLAIMED ( each month)</t>
  </si>
  <si>
    <t>STANDING ORDERS / DIRECT DEBITS - REGULAR PAYMENTS</t>
  </si>
  <si>
    <t>Standing Orders</t>
  </si>
  <si>
    <t>EON - Back Lane Pavilion</t>
  </si>
  <si>
    <t>EON - PC Office</t>
  </si>
  <si>
    <t>Direct Debits</t>
  </si>
  <si>
    <t>BT - phone and broadband</t>
  </si>
  <si>
    <t xml:space="preserve">Aucuba </t>
  </si>
  <si>
    <t>Monthly invoice for work undertaken based on 3 year contracts</t>
  </si>
  <si>
    <t>UK Fuels</t>
  </si>
  <si>
    <t>Sterilising Services</t>
  </si>
  <si>
    <t>Monthly Legionella testing for PC Office and Back Lane Pavilion</t>
  </si>
  <si>
    <t>£500 - £1500 per month depending on time of year</t>
  </si>
  <si>
    <t>~£70 per month</t>
  </si>
  <si>
    <t>NEST Pension</t>
  </si>
  <si>
    <t>For 3 staff</t>
  </si>
  <si>
    <t>Charged based on usage / standing charges / rentals</t>
  </si>
  <si>
    <t>Fixed monthly charge</t>
  </si>
  <si>
    <t>Warwick Directories</t>
  </si>
  <si>
    <t>Standard 1 page article - free. Larger ones charged as requested</t>
  </si>
  <si>
    <t>Village Hall</t>
  </si>
  <si>
    <t>HMRC</t>
  </si>
  <si>
    <t>Tax/ NI on salaries</t>
  </si>
  <si>
    <t>Combined Net Pay</t>
  </si>
  <si>
    <t>Monthly  invoices/Payments</t>
  </si>
  <si>
    <t>NET of VAT</t>
  </si>
  <si>
    <t>Balance as per bank statement :</t>
  </si>
  <si>
    <t>Current Account</t>
  </si>
  <si>
    <t>Deposit Account</t>
  </si>
  <si>
    <t>Fuel (Van and mowers) charged to fuel card by Simon</t>
  </si>
  <si>
    <t>APRIL</t>
  </si>
  <si>
    <t>Play equipment repair/replacement reserve</t>
  </si>
  <si>
    <t>PAT testing</t>
  </si>
  <si>
    <t>Tree strategy work</t>
  </si>
  <si>
    <t>Strategic Reserve</t>
  </si>
  <si>
    <t>Budget Risk Reserve</t>
  </si>
  <si>
    <t>Tree Strategy</t>
  </si>
  <si>
    <t>FREE</t>
  </si>
  <si>
    <t>Emergency Planning (Flooding)</t>
  </si>
  <si>
    <t>Emergency Planning</t>
  </si>
  <si>
    <t>Workwear / PPE</t>
  </si>
  <si>
    <t>Memorial Meadow + environs</t>
  </si>
  <si>
    <t>Village entrance / Floral improvements</t>
  </si>
  <si>
    <t>s106</t>
  </si>
  <si>
    <t>Hanging Baskets</t>
  </si>
  <si>
    <t>Memorial Meadow</t>
  </si>
  <si>
    <t>Floral improvements</t>
  </si>
  <si>
    <t>Play Equipment repairs</t>
  </si>
  <si>
    <t>s106 receipts</t>
  </si>
  <si>
    <t>Less;</t>
  </si>
  <si>
    <t>Community Events</t>
  </si>
  <si>
    <t xml:space="preserve">Van Insurance </t>
  </si>
  <si>
    <t>MAJOR CAPITAL COSTS</t>
  </si>
  <si>
    <t>Speed Devices</t>
  </si>
  <si>
    <t>Outdoor Gym</t>
  </si>
  <si>
    <t>MAY</t>
  </si>
  <si>
    <t>JUNE</t>
  </si>
  <si>
    <t>Pavilion Maint</t>
  </si>
  <si>
    <t>JULY</t>
  </si>
  <si>
    <t>AUG</t>
  </si>
  <si>
    <t>SEP</t>
  </si>
  <si>
    <t>Income</t>
  </si>
  <si>
    <t>Expenditure</t>
  </si>
  <si>
    <t>Plus</t>
  </si>
  <si>
    <t>Unreconcilled</t>
  </si>
  <si>
    <t xml:space="preserve">o/s payments </t>
  </si>
  <si>
    <t>Year To Date Difference</t>
  </si>
  <si>
    <t>Current Account Incoming for month</t>
  </si>
  <si>
    <t>Deposit Account Incoming</t>
  </si>
  <si>
    <t>Net for month</t>
  </si>
  <si>
    <t>Plus starting point previous month</t>
  </si>
  <si>
    <t>Current Account outgoing for month</t>
  </si>
  <si>
    <t>Deposit Account Transfer Out</t>
  </si>
  <si>
    <t>Reported in previous month but paid this</t>
  </si>
  <si>
    <t>Bank Figures</t>
  </si>
  <si>
    <t>Money in</t>
  </si>
  <si>
    <t>Money Out</t>
  </si>
  <si>
    <t>Balance</t>
  </si>
  <si>
    <t>Income (Month)</t>
  </si>
  <si>
    <t>Expenditure (Month)</t>
  </si>
  <si>
    <t xml:space="preserve">FASTER PAYMENTS RECEIPT REF.JOHN PORT OB FROM GIOVANNI FINOCCHIO </t>
  </si>
  <si>
    <t xml:space="preserve">DIRECT DEBIT PAYMENT TO NEST REF IT000003116806, MANDATE NO 0018 </t>
  </si>
  <si>
    <t xml:space="preserve">FASTER PAYMENTS RECEIPT REF.SWOODWARD FOOTY FROM WOODWARD SP </t>
  </si>
  <si>
    <t xml:space="preserve">BANK GIRO CREDIT REF HMRC VTR, XLV126000100037 </t>
  </si>
  <si>
    <t>Adjusted Cash Book Balance adding to previous months balance</t>
  </si>
  <si>
    <t>YTD totals</t>
  </si>
  <si>
    <t>OCT</t>
  </si>
  <si>
    <t>NOV</t>
  </si>
  <si>
    <t>Interest on Savings Account</t>
  </si>
  <si>
    <t>DEC</t>
  </si>
  <si>
    <t>JAN</t>
  </si>
  <si>
    <t>2024/25</t>
  </si>
  <si>
    <t>Original</t>
  </si>
  <si>
    <t>Commentary</t>
  </si>
  <si>
    <t>SDDC Precept / Grant</t>
  </si>
  <si>
    <t>SDDC  Grant</t>
  </si>
  <si>
    <t>Office Manager</t>
  </si>
  <si>
    <t>MS Office 365 licence</t>
  </si>
  <si>
    <t>Property Maintenance:</t>
  </si>
  <si>
    <t>Shutter maintenance</t>
  </si>
  <si>
    <t>Fire Extinguisher checks</t>
  </si>
  <si>
    <t>General Property Maint</t>
  </si>
  <si>
    <t>Traffic Survey</t>
  </si>
  <si>
    <t>Community Survey</t>
  </si>
  <si>
    <t>Bins and Benches</t>
  </si>
  <si>
    <t>Bus Shelters &amp; additional benches for bus stops</t>
  </si>
  <si>
    <t>Running Circuit</t>
  </si>
  <si>
    <t>Play area / Soar Close lights /Marked Footpaths</t>
  </si>
  <si>
    <t>Back Lane Pavilion Improvements</t>
  </si>
  <si>
    <t>Sports Facilities Development</t>
  </si>
  <si>
    <t>Playground signage</t>
  </si>
  <si>
    <t>Litter Bin Review</t>
  </si>
  <si>
    <t>Efficiency Review</t>
  </si>
  <si>
    <t>Building Management</t>
  </si>
  <si>
    <t>Pitch Improvements</t>
  </si>
  <si>
    <t>CCTV extension</t>
  </si>
  <si>
    <t>FUTURE CAPITAL COSTS</t>
  </si>
  <si>
    <t>2025/26</t>
  </si>
  <si>
    <t>Allotments</t>
  </si>
  <si>
    <t>2025/26, 2026/27</t>
  </si>
  <si>
    <t>Playground enhancements</t>
  </si>
  <si>
    <t>Traffic Calming Measures</t>
  </si>
  <si>
    <t>2026/27</t>
  </si>
  <si>
    <t>20mph Speed restrictions</t>
  </si>
  <si>
    <t>Improve public transport</t>
  </si>
  <si>
    <t>Historic Land Ownership</t>
  </si>
  <si>
    <t>SURPLUS B/F</t>
  </si>
  <si>
    <t xml:space="preserve">SURPLUS </t>
  </si>
  <si>
    <t>Paid this month but reported next</t>
  </si>
  <si>
    <t>Income received this month but reported next</t>
  </si>
  <si>
    <t>FEB</t>
  </si>
  <si>
    <t>Income reported this month but taken from last month</t>
  </si>
  <si>
    <t>Reported this month by spent last month</t>
  </si>
  <si>
    <t>MAR</t>
  </si>
  <si>
    <t xml:space="preserve">DIRECT DEBIT PAYMENT TO PAYROOLIMITED REF JR9B64J, MANDATE NO 0023 </t>
  </si>
  <si>
    <t>Insurance Claim for Mease Pavilion</t>
  </si>
  <si>
    <t>Insurance works Mease Pavilion</t>
  </si>
  <si>
    <t>Payroll Costs</t>
  </si>
  <si>
    <t xml:space="preserve">CASH POSITION (end of month) </t>
  </si>
  <si>
    <t>559 0978 89</t>
  </si>
  <si>
    <t>Eon</t>
  </si>
  <si>
    <t>Back Lane Pavilion Electric</t>
  </si>
  <si>
    <t>HPC Office Electric</t>
  </si>
  <si>
    <t>Tax/NI -  salaries</t>
  </si>
  <si>
    <t>NEST</t>
  </si>
  <si>
    <t>Pension-  salaries</t>
  </si>
  <si>
    <t>186 7756 46</t>
  </si>
  <si>
    <t>Monthly Fuel costs</t>
  </si>
  <si>
    <t>Pavilion Improvements</t>
  </si>
  <si>
    <t>Foral Improvements</t>
  </si>
  <si>
    <t>Bins &amp; Benches</t>
  </si>
  <si>
    <t>Bus Shelter</t>
  </si>
  <si>
    <t>CCTV Improvements</t>
  </si>
  <si>
    <t>Playground Improvement</t>
  </si>
  <si>
    <t>Lighting Improvement</t>
  </si>
  <si>
    <t>Other Capital</t>
  </si>
  <si>
    <t>Bank Transactions 01-04-24 onwards</t>
  </si>
  <si>
    <t xml:space="preserve">FASTER PAYMENTS RECEIPT REF.INVOICE 782 M95 FROM MICKLOEVER 95 FO </t>
  </si>
  <si>
    <t xml:space="preserve">FASTER PAYMENTS RECEIPT REF.HHFC INV 781 FROM HHFC GENERAL </t>
  </si>
  <si>
    <t xml:space="preserve">FASTER PAYMENTS RECEIPT REF.HHFC INV 785 FROM HHFC GENERAL </t>
  </si>
  <si>
    <t xml:space="preserve">DIRECT DEBIT PAYMENT TO UK FUELS LTD REF FLO0000801300009, MANDATE NO 0017 </t>
  </si>
  <si>
    <t xml:space="preserve">DIRECT DEBIT PAYMENT TO E.ON NEXT LTD REF A-D01C8F68-001, MANDATE NO 0019 </t>
  </si>
  <si>
    <t xml:space="preserve">DIRECT DEBIT PAYMENT TO E.ON NEXT LTD REF A-83C2EACA-001, MANDATE NO 0020 </t>
  </si>
  <si>
    <t>VAT Refund</t>
  </si>
  <si>
    <t>927 3338 14</t>
  </si>
  <si>
    <t>Talbot Landscapes</t>
  </si>
  <si>
    <t>Benches Instalation</t>
  </si>
  <si>
    <t>Sterilizing Services Ltd</t>
  </si>
  <si>
    <t>Monthly Water testing</t>
  </si>
  <si>
    <t>845 1101 61</t>
  </si>
  <si>
    <t>520 6973 47</t>
  </si>
  <si>
    <t>Aucuba Landscapes Ltd</t>
  </si>
  <si>
    <t>Hedge Cutting and Grass Mowing</t>
  </si>
  <si>
    <t>536 1533 57</t>
  </si>
  <si>
    <t>Viking Office UK Ltd</t>
  </si>
  <si>
    <t>Replacement External Mailbox</t>
  </si>
  <si>
    <t>Carrbrook Garden Machinery</t>
  </si>
  <si>
    <t>Lawnmowers, Strimmers and Blowers annual maint</t>
  </si>
  <si>
    <t>450 2070 41</t>
  </si>
  <si>
    <t xml:space="preserve">MJB Heating </t>
  </si>
  <si>
    <t>Replacement Boiler for Mease Pavilion (insurance)</t>
  </si>
  <si>
    <t>799 2160 86</t>
  </si>
  <si>
    <t>NetPayDue.com Ltd</t>
  </si>
  <si>
    <t>Monthly Payroll Fee</t>
  </si>
  <si>
    <t>985 5821 68</t>
  </si>
  <si>
    <t>Hilton Village Hall</t>
  </si>
  <si>
    <t>Room Hire - March Meeting</t>
  </si>
  <si>
    <t>Umbrella Group Room Hire</t>
  </si>
  <si>
    <t>M Coney</t>
  </si>
  <si>
    <t>Amazon Order for Playground Equipment parts</t>
  </si>
  <si>
    <t>115 5713 87</t>
  </si>
  <si>
    <t>Cromwell Tools Derby</t>
  </si>
  <si>
    <t>Refuse Sacks</t>
  </si>
  <si>
    <t>J Davies</t>
  </si>
  <si>
    <t>Allotment Group Grant</t>
  </si>
  <si>
    <t>155 8470 44</t>
  </si>
  <si>
    <t>Glasdon UK</t>
  </si>
  <si>
    <t>Barrow Wheel</t>
  </si>
  <si>
    <t>728 1056 44</t>
  </si>
  <si>
    <t>Derwent Fencing Ltd</t>
  </si>
  <si>
    <t>Godfather fencepost - Memorial Meadow</t>
  </si>
  <si>
    <t>372 2923 93</t>
  </si>
  <si>
    <t>Heritage Wood Limited</t>
  </si>
  <si>
    <t>Bench Plaque</t>
  </si>
  <si>
    <t>711 2062 93</t>
  </si>
  <si>
    <t>Fenland Leisure Products t/a Online Playgrounds</t>
  </si>
  <si>
    <t>Wetpour Top Repair kit</t>
  </si>
  <si>
    <t>SDDC Precept initial payment</t>
  </si>
  <si>
    <t>Mums and Tots Room Hire</t>
  </si>
  <si>
    <t>JRB Enterprises</t>
  </si>
  <si>
    <t>Dog Waste Bags</t>
  </si>
  <si>
    <t>757 9964 51</t>
  </si>
  <si>
    <t>pitch Hire</t>
  </si>
  <si>
    <t xml:space="preserve">FASTER PAYMENTS RECEIPT REF.780 FROM KINGS HEAD FOOTBAL </t>
  </si>
  <si>
    <t xml:space="preserve">FASTER PAYMENTS RECEIPT REF.SUE HUGHES FROM R PARR </t>
  </si>
  <si>
    <t xml:space="preserve">FASTER PAYMENTS RECEIPT REF.HHFC INV 758 FROM HHFC GENERAL </t>
  </si>
  <si>
    <t xml:space="preserve">DIRECT DEBIT PAYMENT TO UK FUELS LTD REF FLO0000801300010, MANDATE NO 0017 </t>
  </si>
  <si>
    <t xml:space="preserve">FASTER PAYMENTS RECEIPT REF.ASTRO TURF BOOKING FROM P KWASNICKI </t>
  </si>
  <si>
    <t xml:space="preserve">FASTER PAYMENTS RECEIPT REF.HHFC INV 784 FROM HHFC GENERAL </t>
  </si>
  <si>
    <t xml:space="preserve">FASTER PAYMENTS RECEIPT REF.HHFC INV 778 FROM HHFC GENERAL </t>
  </si>
  <si>
    <t xml:space="preserve">FASTER PAYMENTS RECEIPT REF.HUTCHINGS - HIRE FROM M HUTCHINGS </t>
  </si>
  <si>
    <t xml:space="preserve">BILL PAYMENT VIA FASTER PAYMENT TO CONEY M&amp;H REFERENCE PLAYGROUND EQUIP , MANDATE NO 930 </t>
  </si>
  <si>
    <t xml:space="preserve">BILL PAYMENT VIA FASTER PAYMENT TO FENLAND LEISURE REFERENCE SIN058122 , MANDATE NO 929 </t>
  </si>
  <si>
    <t xml:space="preserve">BILL PAYMENT VIA FASTER PAYMENT TO HERITAGE WOOD REFERENCE INV 3312 , MANDATE NO 928 </t>
  </si>
  <si>
    <t xml:space="preserve">BILL PAYMENT VIA FASTER PAYMENT TO DERWENT FENCING REFERENCE INV-17159 , MANDATE NO 927 </t>
  </si>
  <si>
    <t xml:space="preserve">BILL PAYMENT VIA FASTER PAYMENT TO GLASDON UK LIMIT REFERENCE SI884054 , MANDATE NO 926 </t>
  </si>
  <si>
    <t>BILL PAYMENT VIA FASTER PAYMENT TO JAYNE DAVIES REFERENCE ALLOTMENT GRANT , MANDATE NO 925</t>
  </si>
  <si>
    <t xml:space="preserve">BILL PAYMENT VIA FASTER PAYMENT TO CROMWELL GROUP H REFERENCE 9334925 , MANDATE NO 924 </t>
  </si>
  <si>
    <t xml:space="preserve">BILL PAYMENT VIA FASTER PAYMENT TO JRB ENTERPRISE L REFERENCE 26760 , MANDATE NO 923 </t>
  </si>
  <si>
    <t>BILL PAYMENT VIA FASTER PAYMENT TO HILTON VILLAGE H REFERENCE SI-21335 MUMS TOTS , MANDATE</t>
  </si>
  <si>
    <t xml:space="preserve">BILL PAYMENT VIA FASTER PAYMENT TO HILTON VILLAGE H REFERENCE SI-21347 UMBRELLA , MANDATE </t>
  </si>
  <si>
    <t xml:space="preserve">BILL PAYMENT VIA FASTER PAYMENT TO HILTON VILLAGE H REFERENCE SI-21347 , MANDATE NO 920 </t>
  </si>
  <si>
    <t xml:space="preserve">BILL PAYMENT VIA FASTER PAYMENT TO VIKING PAYMENTS REFERENCE 4010731 , MANDATE NO 919 </t>
  </si>
  <si>
    <t xml:space="preserve">BILL PAYMENT TO AUCUBA REFERENCE HILTON PARISH </t>
  </si>
  <si>
    <t xml:space="preserve">BILL PAYMENT VIA FASTER PAYMENT TO STERILIZING SERV REFERENCE 52170 , MANDATE NO 918 </t>
  </si>
  <si>
    <t xml:space="preserve">BILL PAYMENT VIA FASTER PAYMENT TO TALBOT FARM LAND REFERENCE 11684 , MANDATE NO 917 </t>
  </si>
  <si>
    <t xml:space="preserve">BILL PAYMENT VIA FASTER PAYMENT TO HMRC REFERENCE 586PA00180668 , MANDATE NO 77 </t>
  </si>
  <si>
    <t xml:space="preserve">BILL PAYMENT VIA FASTER PAYMENT TO MJB HEATING REFERENCE HILTON HARRIERS , MANDATE NO 891 </t>
  </si>
  <si>
    <t xml:space="preserve">BILL PAYMENT VIA FASTER PAYMENT TO SIMON ORME REFERENCE APR SALARY , MANDATE NO 916 </t>
  </si>
  <si>
    <t xml:space="preserve">BILL PAYMENT VIA FASTER PAYMENT TO MRS WENDY HOUSE REFERENCE APR SALARY , MANDATE NO 915 </t>
  </si>
  <si>
    <t xml:space="preserve">BILL PAYMENT VIA FASTER PAYMENT TO MR A CLIVE REFERENCE APR SALARY , MANDATE NO 914 </t>
  </si>
  <si>
    <t xml:space="preserve">BILL PAYMENT VIA FASTER PAYMENT TO MR JAMES BEECH REFERENCE APR SALARY , MANDATE NO 913 </t>
  </si>
  <si>
    <t xml:space="preserve">TRANSFER FROM HILTON PARISH COUNCIL </t>
  </si>
  <si>
    <t>BILL PAYMENT VIA FASTER PAYMENT TO CARRBROOK GARDEN REFERENCE HILTON PARISH , MANDATE NO 9</t>
  </si>
  <si>
    <t xml:space="preserve">FASTER PAYMENTS RECEIPT REF.BACK LANE REF 787 FROM WEBB SP </t>
  </si>
  <si>
    <t>HMRC VAT Refund</t>
  </si>
  <si>
    <t>April salaries</t>
  </si>
  <si>
    <t>May salaries</t>
  </si>
  <si>
    <t>Business Services at CAS</t>
  </si>
  <si>
    <t xml:space="preserve">Annual Insurance Premium </t>
  </si>
  <si>
    <t>Whiteboard for Pavilion</t>
  </si>
  <si>
    <t>125 2874 71</t>
  </si>
  <si>
    <t>R Massey &amp; Son (Woodville) Ltd</t>
  </si>
  <si>
    <t>Padlock and Sealant / Tape</t>
  </si>
  <si>
    <t>Room Hire - April Meeting</t>
  </si>
  <si>
    <t>Gillian Turner Accountancy Services</t>
  </si>
  <si>
    <t>Audit</t>
  </si>
  <si>
    <t>Fenland Leisure Products t/a online Playgrounds</t>
  </si>
  <si>
    <t>Swing replacement parts and repair kit</t>
  </si>
  <si>
    <t>916 3262 34</t>
  </si>
  <si>
    <t>Royal British Legion</t>
  </si>
  <si>
    <t>D-Day commemoration signs and flag</t>
  </si>
  <si>
    <t>Hilton PTFA</t>
  </si>
  <si>
    <t>Plant Sale</t>
  </si>
  <si>
    <t>Grass Mowing and Pitch Marking</t>
  </si>
  <si>
    <t>226 6599 33</t>
  </si>
  <si>
    <t>Currys Group Ltd</t>
  </si>
  <si>
    <t>New printer for office</t>
  </si>
  <si>
    <t>Microwave, Fridge, Kettle for Pavilion</t>
  </si>
  <si>
    <t>272 0490 19</t>
  </si>
  <si>
    <t>Hector's Electrics Ltd</t>
  </si>
  <si>
    <t>Electrical Work at Pavilion</t>
  </si>
  <si>
    <t xml:space="preserve">FASTER PAYMENTS RECEIPT REF.John Port OB FROM Giovanni FINOCCHIO </t>
  </si>
  <si>
    <t xml:space="preserve">FASTER PAYMENTS RECEIPT REF.H HARRIER 797 BULL FROM BLOMLEY J&amp;D </t>
  </si>
  <si>
    <t xml:space="preserve">FASTER PAYMENTS RECEIPT REF.H HARRIER 789 FROM BLOMLEY J&amp;D </t>
  </si>
  <si>
    <t xml:space="preserve">FASTER PAYMENTS RECEIPT REF.798 NETTLESHIP FROM NETTLESHIP ADRIAN </t>
  </si>
  <si>
    <t xml:space="preserve">FASTER PAYMENTS RECEIPT REF.HHFC INV 789 FROM HHFC GENERAL </t>
  </si>
  <si>
    <t xml:space="preserve">FASTER PAYMENTS RECEIPT REF.HHFC INV 794 FROM HHFC GENERAL </t>
  </si>
  <si>
    <t xml:space="preserve">FASTER PAYMENTS RECEIPT REF.HHFC INV 793 FROM HHFC GENERAL </t>
  </si>
  <si>
    <t xml:space="preserve">FASTER PAYMENTS RECEIPT REF.792 FROM KINGS HEAD FOOTBAL </t>
  </si>
  <si>
    <t xml:space="preserve">BILL PAYMENT VIA FASTER PAYMENT TO CURRYS GROUP LTD REFERENCE 52286244 , MANDATE NO 949 </t>
  </si>
  <si>
    <t xml:space="preserve">BILL PAYMENT VIA FASTER PAYMENT TO CURRYS GROUP LTD REFERENCE 52284215 , MANDATE NO 948 </t>
  </si>
  <si>
    <t xml:space="preserve">FASTER PAYMENTS RECEIPT REF.HHFC INV 797 FROM HHFC GENERAL </t>
  </si>
  <si>
    <t xml:space="preserve">BILL PAYMENT VIA FASTER PAYMENT TO HECTOR S ELECTRICS LTD REFERENCE 3488 , MANDATE NO 947 </t>
  </si>
  <si>
    <t xml:space="preserve">BILL PAYMENT VIA FASTER PAYMENT TO FENLAND LEISURE REFERENCE SIN058428 , MANDATE NO 946 </t>
  </si>
  <si>
    <t xml:space="preserve">BILL PAYMENT TO AUCUBA REFERENCE HILTON PARISH, MANDATE NO00773 </t>
  </si>
  <si>
    <t xml:space="preserve">BILL PAYMENT VIA FASTER PAYMENT TO HILTON PTFA REFERENCE SALE C47 , MANDATE NO 945 </t>
  </si>
  <si>
    <t>BILL PAYMENT VIA FASTER PAYMENT TO HILTON VILLAGE H REFERENCE SI-21373 MUMS TOTS , MANDATE</t>
  </si>
  <si>
    <t xml:space="preserve">BILL PAYMENT VIA FASTER PAYMENT TO STERILIZING SERV REFERENCE 52351 , MANDATE NO 943 </t>
  </si>
  <si>
    <t>BILL PAYMENT VIA FASTER PAYMENT TO ROYAL BRITISH LEGION INDUSTRIES LTD REFERENCE inv D5818</t>
  </si>
  <si>
    <t xml:space="preserve">BILL PAYMENT VIA FASTER PAYMENT TO FENLAND LEISURE REFERENCE SIN057610 , MANDATE NO 941 </t>
  </si>
  <si>
    <t xml:space="preserve">BILL PAYMENT TO GILLIAN TURNER REFERENCE INV 309 HILTON, MANDATE NO00940 </t>
  </si>
  <si>
    <t xml:space="preserve">BILL PAYMENT VIA FASTER PAYMENT TO HILTON VILLAGE H REFERENCE SI-21377 , MANDATE NO 939 </t>
  </si>
  <si>
    <t xml:space="preserve">BILL PAYMENT VIA FASTER PAYMENT TO HILTON VILLAGE H REFERENCE SI-21372 UMBRELLA , MANDATE </t>
  </si>
  <si>
    <t xml:space="preserve">BILL PAYMENT VIA FASTER PAYMENT TO MASSEYS REFERENCE 5477387 , MANDATE NO 937 </t>
  </si>
  <si>
    <t xml:space="preserve">BILL PAYMENT VIA FASTER PAYMENT TO VIKING PAYMENTS REFERENCE 4119806 , MANDATE NO 936 </t>
  </si>
  <si>
    <t>BILL PAYMENT VIA FASTER PAYMENT TO BUSINESS SERVICE REFERENCE ACY 2380857 , MANDATE NO 935</t>
  </si>
  <si>
    <t xml:space="preserve">BILL PAYMENT VIA FASTER PAYMENT TO SIMON ORME REFERENCE MAY SALARY , MANDATE NO 0934 </t>
  </si>
  <si>
    <t xml:space="preserve">BILL PAYMENT VIA FASTER PAYMENT TO MRS WENDY HOUSE REFERENCE MAY SALARY , MANDATE NO 0933 </t>
  </si>
  <si>
    <t xml:space="preserve">BILL PAYMENT VIA FASTER PAYMENT TO MR A CLIVE REFERENCE MAY SALARY , MANDATE NO 0932 </t>
  </si>
  <si>
    <t xml:space="preserve">BILL PAYMENT VIA FASTER PAYMENT TO MR JAMES BEECH REFERENCE MAY SALARY , MANDATE NO 0931 </t>
  </si>
  <si>
    <t xml:space="preserve">FASTER PAYMENTS RECEIPT REF.ASTRO PITCH HIRE FROM B KEEN </t>
  </si>
  <si>
    <t xml:space="preserve">DIRECT DEBIT PAYMENT TO UK FUELS LTD REF FLO0000801300011, MANDATE NO 0017 </t>
  </si>
  <si>
    <t xml:space="preserve">FASTER PAYMENTS RECEIPT REF.HILTON PARISH COUN FROM CHARLOTTE SIMONS </t>
  </si>
  <si>
    <t xml:space="preserve">DIRECT DEBIT PAYMENT TO BT GROUP PLC REF EM17082401-000061, MANDATE NO 0015 </t>
  </si>
  <si>
    <t xml:space="preserve">FASTER PAYMENTS RECEIPT REF.PITCHHIRE 30.07.24 FROM L TURNER </t>
  </si>
  <si>
    <t>245 7193 48</t>
  </si>
  <si>
    <t>BT</t>
  </si>
  <si>
    <t>Quarterly Bill</t>
  </si>
  <si>
    <t>Protective working clothing</t>
  </si>
  <si>
    <t>Quarterly Water testing</t>
  </si>
  <si>
    <t>June salaries</t>
  </si>
  <si>
    <t>Room Hire - May Meeting</t>
  </si>
  <si>
    <t>Grass Mowing and Pitch Spiking and Weedkilling</t>
  </si>
  <si>
    <t>127 2379 69</t>
  </si>
  <si>
    <t>South Derbyshire District Council</t>
  </si>
  <si>
    <t>Playground Inspection</t>
  </si>
  <si>
    <t>Electrical Work for Hilton Harriers following water damage</t>
  </si>
  <si>
    <t>Refuse sacks / Wipes / Cleaning towel dispenser</t>
  </si>
  <si>
    <t>South Derbyshire Badger Trust</t>
  </si>
  <si>
    <t>Inspection Report</t>
  </si>
  <si>
    <t>Additional replacement parts and tools</t>
  </si>
  <si>
    <t>265 4380 92</t>
  </si>
  <si>
    <t>Tree &amp; Garden Services</t>
  </si>
  <si>
    <t>Work around Back Lane Pavilion slabs and benches etc</t>
  </si>
  <si>
    <t>Plaque for Memorial Meadow</t>
  </si>
  <si>
    <t>897 3981 45</t>
  </si>
  <si>
    <t>Summer Hanging Baskets and maintenance of</t>
  </si>
  <si>
    <t>G Burley &amp; Sons t/a Plantscape</t>
  </si>
  <si>
    <t>JRB Enterprise Ltd</t>
  </si>
  <si>
    <t>Paint</t>
  </si>
  <si>
    <t>Michael McNally</t>
  </si>
  <si>
    <t>Tree clearance 46-48 Thames Way</t>
  </si>
  <si>
    <t xml:space="preserve">BILL PAYMENT VIA FASTER PAYMENT TO MASSEYS REFERENCE 5480343 , MANDATE NO 968 </t>
  </si>
  <si>
    <t xml:space="preserve">BILL PAYMENT VIA FASTER PAYMENT TO JRB ENTERPRISE L REFERENCE 27079 , MANDATE NO 967 </t>
  </si>
  <si>
    <t xml:space="preserve">BILL PAYMENT TO MICHAEL MCNALLY REFERENCE HILTON PARISH, MANDATE NO00966 </t>
  </si>
  <si>
    <t xml:space="preserve">BILL PAYMENT VIA FASTER PAYMENT TO PLANTSCAPE REFERENCE 14015600 , MANDATE NO 965 </t>
  </si>
  <si>
    <t xml:space="preserve">BILL PAYMENT VIA FASTER PAYMENT TO HERITAGE WOOD REFERENCE INV 3381 , MANDATE NO 964 </t>
  </si>
  <si>
    <t xml:space="preserve">BILL PAYMENT TO TREE &amp; GARDEN SE REFERENCE 2425 </t>
  </si>
  <si>
    <t xml:space="preserve">BILL PAYMENT VIA FASTER PAYMENT TO FENLAND LEISURE REFERENCE SIN059188 , MANDATE NO 962 </t>
  </si>
  <si>
    <t>BILL PAYMENT VIA FASTER PAYMENT TO SOUTH DERBYSHIRE REFERENCE Hilton Parish , MANDATE NO 9</t>
  </si>
  <si>
    <t xml:space="preserve">BILL PAYMENT VIA FASTER PAYMENT TO HECTOR S ELECTRICS LTD REFERENCE 3493 , MANDATE NO 960 </t>
  </si>
  <si>
    <t xml:space="preserve">BILL PAYMENT VIA FASTER PAYMENT TO SOUTH DERBYSHIRE REFERENCE 81109963 , MANDATE NO 959 </t>
  </si>
  <si>
    <t xml:space="preserve">BILL PAYMENT VIA FASTER PAYMENT TO HILTON VILLAGE H REFERENCE SI-21395 , MANDATE NO 958 </t>
  </si>
  <si>
    <t>BILL PAYMENT VIA FASTER PAYMENT TO HILTON VILLAGE H REFERENCE SI-21399 MUMS TOTS , MANDATE</t>
  </si>
  <si>
    <t xml:space="preserve">BILL PAYMENT VIA FASTER PAYMENT TO STERILIZING SERV REFERENCE 52566 , MANDATE NO 956 </t>
  </si>
  <si>
    <t xml:space="preserve">BILL PAYMENT VIA FASTER PAYMENT TO CROMWELL GROUP H REFERENCE 9340482 , MANDATE NO 955 </t>
  </si>
  <si>
    <t xml:space="preserve">BILL PAYMENT VIA FASTER PAYMENT TO CROMWELL GROUP H REFERENCE 9338833 , MANDATE NO 954 </t>
  </si>
  <si>
    <t xml:space="preserve">BILL PAYMENT VIA FASTER PAYMENT TO SIMON ORME REFERENCE JUNE SALARY , MANDATE NO 0953 </t>
  </si>
  <si>
    <t>BILL PAYMENT VIA FASTER PAYMENT TO MRS WENDY HOUSE REFERENCE JUNE SALARY , MANDATE NO 0952</t>
  </si>
  <si>
    <t xml:space="preserve">BILL PAYMENT VIA FASTER PAYMENT TO MR JAMES BEECH REFERENCE JUNE SALARY , MANDATE NO 0951 </t>
  </si>
  <si>
    <t xml:space="preserve">BILL PAYMENT VIA FASTER PAYMENT TO MR A CLIVE REFERENCE JUNE SALARY , MANDATE NO 0950 </t>
  </si>
  <si>
    <t>Direct Debit not taken (Netpaydue.com)</t>
  </si>
  <si>
    <t xml:space="preserve">FASTER PAYMENTS RECEIPT REF.HHFC INV 807 FROM HHFC GENERAL </t>
  </si>
  <si>
    <t xml:space="preserve">DIRECT DEBIT PAYMENT TO NETPAYDUE REF LZCS00307, MANDATE NO 0024 </t>
  </si>
  <si>
    <t xml:space="preserve">FASTER PAYMENTS RECEIPT REF.MMP/15 FROM WARD E J </t>
  </si>
  <si>
    <t xml:space="preserve">DIRECT DEBIT PAYMENT TO UK FUELS LTD REF FLO0000801300012, MANDATE NO 0017 </t>
  </si>
  <si>
    <t>SDDC Precept 2nd payment</t>
  </si>
  <si>
    <t>July salaries</t>
  </si>
  <si>
    <t>864 9402 96</t>
  </si>
  <si>
    <t>Cuttlefish</t>
  </si>
  <si>
    <t>Website hosting</t>
  </si>
  <si>
    <t>Williams Decorators</t>
  </si>
  <si>
    <t>Mease Pavilion Replastering (against insurance claim)</t>
  </si>
  <si>
    <t>Party on the Park</t>
  </si>
  <si>
    <t>s137 Grant agreed 29/05/24</t>
  </si>
  <si>
    <t>616 9441 28</t>
  </si>
  <si>
    <t>Salloway</t>
  </si>
  <si>
    <t>Legal Fees connected to Hilton Harriers Lease</t>
  </si>
  <si>
    <t>Ink Cartridges (2 complete sets)</t>
  </si>
  <si>
    <t xml:space="preserve">Grass Mowing and Pitch Spiking </t>
  </si>
  <si>
    <t>Monthly Payroll Fee (not taken last month)</t>
  </si>
  <si>
    <t xml:space="preserve">Monthly Payroll Fee </t>
  </si>
  <si>
    <t>Paints etc</t>
  </si>
  <si>
    <t>Currys PC World (TREVIPAY)</t>
  </si>
  <si>
    <t xml:space="preserve">BILL PAYMENT VIA FASTER PAYMENT TO MASSEYS REFERENCE 5481295 , MANDATE NO 982 </t>
  </si>
  <si>
    <t xml:space="preserve">BILL PAYMENT VIA FASTER PAYMENT TO JRB ENTERPRISE L REFERENCE 27225 , MANDATE NO 981 </t>
  </si>
  <si>
    <t xml:space="preserve">BILL PAYMENT VIA FASTER PAYMENT TO TREVIPAY REFERENCE 64857f7e , MANDATE NO 980 </t>
  </si>
  <si>
    <t xml:space="preserve">BILL PAYMENT VIA FASTER PAYMENT TO SALLOWAY PROPERT REFERENCE 7144/AH/MF , MANDATE NO 979 </t>
  </si>
  <si>
    <t>BILL PAYMENT VIA FASTER PAYMENT TO HILTON VILLAGE H REFERENCE SI-21413 MUMS TOTS , MANDATE</t>
  </si>
  <si>
    <t xml:space="preserve">BILL PAYMENT VIA FASTER PAYMENT TO STERILIZING SERV REFERENCE 52785 , MANDATE NO 977 </t>
  </si>
  <si>
    <t xml:space="preserve">BILL PAYMENT VIA FASTER PAYMENT TO HILTON PARTY ON REFERENCE S137Grant , MANDATE NO 976 </t>
  </si>
  <si>
    <t xml:space="preserve">BILL PAYMENT VIA FASTER PAYMENT TO HILTON VILLAGE H REFERENCE SI-21433 , MANDATE NO 975 </t>
  </si>
  <si>
    <t xml:space="preserve">BILL PAYMENT VIA FASTER PAYMENT TO WILLIAMS DECORAT REFERENCE Inv1546 , MANDATE NO 974 </t>
  </si>
  <si>
    <t xml:space="preserve">BILL PAYMENT VIA FASTER PAYMENT TO CUTTLEFISH MULTI REFERENCE INV-1167 , MANDATE NO 973 </t>
  </si>
  <si>
    <t xml:space="preserve">BILL PAYMENT VIA FASTER PAYMENT TO SIMON ORME REFERENCE JULY SALARY , MANDATE NO 0972 </t>
  </si>
  <si>
    <t>BILL PAYMENT VIA FASTER PAYMENT TO MRS WENDY HOUSE REFERENCE JULY SALARY , MANDATE NO 0971</t>
  </si>
  <si>
    <t xml:space="preserve">BILL PAYMENT VIA FASTER PAYMENT TO MR A CLIVE REFERENCE JULY SALARY , MANDATE NO 0970 </t>
  </si>
  <si>
    <t xml:space="preserve">BILL PAYMENT VIA FASTER PAYMENT TO MR JAMES BEECH REFERENCE JULY SALARY , MANDATE NO 0969 </t>
  </si>
  <si>
    <t xml:space="preserve">DIRECT DEBIT PAYMENT TO UK FUELS LTD REF FLO0000801300013, MANDATE NO 0017 </t>
  </si>
  <si>
    <t xml:space="preserve">FASTER PAYMENTS RECEIPT REF.809 FROM KINGS HEAD FOOTBAL </t>
  </si>
  <si>
    <t>461 4008 23</t>
  </si>
  <si>
    <t>Booker Tree Care</t>
  </si>
  <si>
    <t>10 Orchard Close Tree work</t>
  </si>
  <si>
    <t>Coat Hooks and Bleach</t>
  </si>
  <si>
    <t>272 4384 53</t>
  </si>
  <si>
    <t>Fleet (line markers) Limited</t>
  </si>
  <si>
    <t>New line marking machine Ki-2</t>
  </si>
  <si>
    <t>Line Marking Paint and Stihl Oil</t>
  </si>
  <si>
    <t>440 4982 50</t>
  </si>
  <si>
    <t>PKF Littlejohn LLP</t>
  </si>
  <si>
    <t>External Audit Services</t>
  </si>
  <si>
    <t>648 1371 30</t>
  </si>
  <si>
    <t>Abbey &amp; Burton Glass</t>
  </si>
  <si>
    <t>Pavilion Replacement Windows</t>
  </si>
  <si>
    <t xml:space="preserve">FASTER PAYMENTS RECEIPT REF.HHFC INV 816 FROM HHFC GENERAL </t>
  </si>
  <si>
    <t xml:space="preserve">FASTER PAYMENTS RECEIPT REF.HHFC INV 811 FROM HHFC GENERAL </t>
  </si>
  <si>
    <t xml:space="preserve">FASTER PAYMENTS RECEIPT REF.HHFC INV 814 FROM HHFC GENERAL </t>
  </si>
  <si>
    <t xml:space="preserve">DIRECT DEBIT PAYMENT TO UK FUELS LTD REF FLO0000801300014, MANDATE NO 0017 </t>
  </si>
  <si>
    <t xml:space="preserve">DIRECT DEBIT PAYMENT TO BT GROUP PLC REF EM17082401-000062, MANDATE NO 0015 </t>
  </si>
  <si>
    <t xml:space="preserve">BILL PAYMENT VIA FASTER PAYMENT TO PORTALPLANQUEST REFERENCE PP13373864V1VTX , MANDATE NO </t>
  </si>
  <si>
    <t xml:space="preserve">BANK GIRO CREDIT REF ANSVAR INSURANCE, BC14905/191429 </t>
  </si>
  <si>
    <t xml:space="preserve">BILL PAYMENT VIA FASTER PAYMENT TO ABBEY GLASS DERB REFERENCE HIL003 , MANDATE NO 994 </t>
  </si>
  <si>
    <t xml:space="preserve">BILL PAYMENT VIA FASTER PAYMENT TO PKF LITTLEJOHN L REFERENCE DE0115 , MANDATE NO 555 </t>
  </si>
  <si>
    <t xml:space="preserve">BILL PAYMENT VIA FASTER PAYMENT TO MASSEYS REFERENCE 5482381 , MANDATE NO 993 </t>
  </si>
  <si>
    <t xml:space="preserve">BILL PAYMENT VIA FASTER PAYMENT TO CROMWELL GROUP H REFERENCE 9346724 , MANDATE NO 992 </t>
  </si>
  <si>
    <t xml:space="preserve">BILL PAYMENT VIA FASTER PAYMENT TO JRB ENTERPRISE L REFERENCE 27380 , MANDATE NO 991 </t>
  </si>
  <si>
    <t>BILL PAYMENT VIA FASTER PAYMENT TO BOOKER TREE CARE REFERENCE INV 1251/24 , MANDATE NO 990</t>
  </si>
  <si>
    <t xml:space="preserve">BILL PAYMENT VIA FASTER PAYMENT TO STERILIZING SERV REFERENCE 52975 , MANDATE NO 989 </t>
  </si>
  <si>
    <t>BILL PAYMENT VIA FASTER PAYMENT TO HILTON VILLAGE H REFERENCE SI-21442 MUMS TOTS , MANDATE</t>
  </si>
  <si>
    <t xml:space="preserve">BILL PAYMENT VIA FASTER PAYMENT TO SIMON ORME REFERENCE AUGUST SALARY , MANDATE NO 0986 </t>
  </si>
  <si>
    <t>BILL PAYMENT VIA FASTER PAYMENT TO MRS WENDY HOUSE REFERENCE AUGUST SALARY , MANDATE NO 09</t>
  </si>
  <si>
    <t xml:space="preserve">BILL PAYMENT VIA FASTER PAYMENT TO MR A CLIVE REFERENCE AUGUST SALARY , MANDATE NO 0984 </t>
  </si>
  <si>
    <t>BILL PAYMENT VIA FASTER PAYMENT TO MR JAMES BEECH REFERENCE AUGUST SALARY , MANDATE NO 098</t>
  </si>
  <si>
    <t>BILL PAYMENT VIA FASTER PAYMENT TO FLEET LINE MARKERS LTD REFERENCE HILTONPARISHCOUNC , MA</t>
  </si>
  <si>
    <t>Insurance payout part 2</t>
  </si>
  <si>
    <t>Aug salaries</t>
  </si>
  <si>
    <t>Sept salaries</t>
  </si>
  <si>
    <t>Planning Fee for Mease Pavilion Application</t>
  </si>
  <si>
    <t>PortalPlanQuest Limited</t>
  </si>
  <si>
    <t>207 4030 52</t>
  </si>
  <si>
    <t>463 6815 69</t>
  </si>
  <si>
    <t>Worcester Lloyd Limited</t>
  </si>
  <si>
    <t>Village Hall Architects Initial Plans</t>
  </si>
  <si>
    <t>Room Hire - Aug Meeting</t>
  </si>
  <si>
    <t>434 0956 96</t>
  </si>
  <si>
    <t>Naturescape Wildflowers LLP</t>
  </si>
  <si>
    <t>Bulbs</t>
  </si>
  <si>
    <t>Name Plaque for Memorial Meadow</t>
  </si>
  <si>
    <t>Umbrella Group</t>
  </si>
  <si>
    <t>Section 137 Grant funding</t>
  </si>
  <si>
    <t>851 1469 32</t>
  </si>
  <si>
    <t>Brightside Group</t>
  </si>
  <si>
    <t>Admin fee for change</t>
  </si>
  <si>
    <t>BILL PAYMENT VIA FASTER PAYMENT TO BRIGHTSIDE INSUR REFERENCE HILT09TW02 , MANDATE NO 713</t>
  </si>
  <si>
    <t xml:space="preserve">FASTER PAYMENTS RECEIPT REF.LPS 30.9.24 FROM J Cluley </t>
  </si>
  <si>
    <t xml:space="preserve">FASTER PAYMENTS RECEIPT REF.PITCH HIRE FROM J MILES </t>
  </si>
  <si>
    <t>176 1607 03</t>
  </si>
  <si>
    <t>Team Rubicon</t>
  </si>
  <si>
    <t>Skateboard and Scooter coaching 31 Jul 24</t>
  </si>
  <si>
    <t xml:space="preserve">Event coaching 14 Aug 24 </t>
  </si>
  <si>
    <t>Plant sale purchases</t>
  </si>
  <si>
    <t>Bin bags and hand wipes</t>
  </si>
  <si>
    <t>Room Hire - Umbrella Group use 3x use</t>
  </si>
  <si>
    <t xml:space="preserve">BILL PAYMENT VIA FASTER PAYMENT TO CROMWELL GROUP H REFERENCE HI1253 , MANDATE NO 1009 </t>
  </si>
  <si>
    <t xml:space="preserve">BILL PAYMENT VIA FASTER PAYMENT TO HILTON PTFA REFERENCE SALEC22 , MANDATE NO 1008 </t>
  </si>
  <si>
    <t xml:space="preserve">BILL PAYMENT VIA FASTER PAYMENT TO RUBICON INDUSTRI REFERENCE 240814 , MANDATE NO 1007 </t>
  </si>
  <si>
    <t xml:space="preserve">BILL PAYMENT VIA FASTER PAYMENT TO RUBICON INDUSTRI REFERENCE 240731 , MANDATE NO 1006 </t>
  </si>
  <si>
    <t>BILL PAYMENT VIA FASTER PAYMENT TO UMBRELLA DERBY DERBYSHIRE REFERENCE HiltonParish , MAND</t>
  </si>
  <si>
    <t>BILL PAYMENT VIA FASTER PAYMENT TO HILTON VILLAGE H REFERENCE SI-21473UMBRELLA , MANDATE N</t>
  </si>
  <si>
    <t xml:space="preserve">BILL PAYMENT VIA FASTER PAYMENT TO HERITAGE WOOD REFERENCE INV3479 , MANDATE NO 1003 </t>
  </si>
  <si>
    <t>BILL PAYMENT VIA FASTER PAYMENT TO NATURESCAPE WILDFLOWERS REFERENCE 57630 , MANDATE NO 10</t>
  </si>
  <si>
    <t xml:space="preserve">BILL PAYMENT VIA FASTER PAYMENT TO HILTON VILLAGE H REFERENCE SI-21486 , MANDATE NO 1001 </t>
  </si>
  <si>
    <t>BILL PAYMENT VIA FASTER PAYMENT TO WORCESTER LLOYD LIMITED REFERENCE Proj0162024Hilt , MAN</t>
  </si>
  <si>
    <t xml:space="preserve">BILL PAYMENT VIA FASTER PAYMENT TO STERILIZING SERV REFERENCE 53233 , MANDATE NO 999 </t>
  </si>
  <si>
    <t xml:space="preserve">BILL PAYMENT VIA FASTER PAYMENT TO SIMON ORME REFERENCE SEPT SALARY , MANDATE NO 0998 </t>
  </si>
  <si>
    <t>BILL PAYMENT VIA FASTER PAYMENT TO MRS WENDY HOUSE REFERENCE SEPT SALARY , MANDATE NO 0997</t>
  </si>
  <si>
    <t xml:space="preserve">BILL PAYMENT VIA FASTER PAYMENT TO MR A CLIVE REFERENCE SEPT SALARY , MANDATE NO 0996 </t>
  </si>
  <si>
    <t xml:space="preserve">FASTER PAYMENTS RECEIPT REF.SCOTT Mon 8PM FROM S Bareham </t>
  </si>
  <si>
    <t>BANK RECONCILIATION AS AT 26/09/24</t>
  </si>
  <si>
    <t>BUDGET / CASH POSITION 2024/25</t>
  </si>
  <si>
    <t>2025/26 BUDGET SUMMARY</t>
  </si>
  <si>
    <t>CASH AT 1 APRIL 2024</t>
  </si>
  <si>
    <t>Agency</t>
  </si>
  <si>
    <t>Expert Reports</t>
  </si>
  <si>
    <t>Electricity - Back Lane Pavilion</t>
  </si>
  <si>
    <t>Sportsmobile / Team Rubicon</t>
  </si>
  <si>
    <t>Planning Fees (on behalf HHFC)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</si>
</sst>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  <numFmt numFmtId="165" formatCode="_-[$£-809]* #,##0.00_-;\-[$£-809]* #,##0.00_-;_-[$£-809]* &quot;-&quot;??_-;_-@_-"/>
    <numFmt numFmtId="166" formatCode="_-&quot;£&quot;* #,##0_-;\-&quot;£&quot;* #,##0_-;_-&quot;£&quot;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6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theme="6" tint="-0.499984740745262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sz val="11"/>
      <color rgb="FF9C6500"/>
      <name val="Calibri"/>
      <family val="2"/>
      <scheme val="minor"/>
    </font>
    <font>
      <sz val="9"/>
      <color rgb="FF000000"/>
      <name val="Tahoma"/>
      <family val="2"/>
    </font>
  </fonts>
  <fills count="1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EB9C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rgb="FFC0C0C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0" fillId="17" borderId="0" applyNumberFormat="0" applyBorder="0" applyAlignment="0" applyProtection="0"/>
  </cellStyleXfs>
  <cellXfs count="201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/>
    <xf numFmtId="2" fontId="0" fillId="0" borderId="0" xfId="0" applyNumberFormat="1"/>
    <xf numFmtId="2" fontId="0" fillId="0" borderId="0" xfId="0" applyNumberFormat="1" applyAlignment="1">
      <alignment horizontal="center"/>
    </xf>
    <xf numFmtId="44" fontId="0" fillId="0" borderId="0" xfId="1" applyFont="1"/>
    <xf numFmtId="0" fontId="0" fillId="4" borderId="1" xfId="0" applyFill="1" applyBorder="1" applyAlignment="1">
      <alignment horizontal="center"/>
    </xf>
    <xf numFmtId="44" fontId="0" fillId="0" borderId="0" xfId="1" applyFont="1" applyFill="1"/>
    <xf numFmtId="44" fontId="0" fillId="5" borderId="1" xfId="1" applyFont="1" applyFill="1" applyBorder="1" applyAlignment="1">
      <alignment horizontal="center" wrapText="1"/>
    </xf>
    <xf numFmtId="44" fontId="0" fillId="7" borderId="1" xfId="1" applyFont="1" applyFill="1" applyBorder="1" applyAlignment="1">
      <alignment horizontal="center" wrapText="1"/>
    </xf>
    <xf numFmtId="44" fontId="0" fillId="3" borderId="1" xfId="1" applyFont="1" applyFill="1" applyBorder="1" applyAlignment="1">
      <alignment horizontal="center" wrapText="1"/>
    </xf>
    <xf numFmtId="44" fontId="0" fillId="8" borderId="1" xfId="1" applyFont="1" applyFill="1" applyBorder="1" applyAlignment="1">
      <alignment horizontal="center" wrapText="1"/>
    </xf>
    <xf numFmtId="44" fontId="0" fillId="9" borderId="1" xfId="1" applyFont="1" applyFill="1" applyBorder="1" applyAlignment="1">
      <alignment horizontal="center" wrapText="1"/>
    </xf>
    <xf numFmtId="44" fontId="1" fillId="12" borderId="1" xfId="1" applyFont="1" applyFill="1" applyBorder="1" applyAlignment="1">
      <alignment horizontal="center" wrapText="1"/>
    </xf>
    <xf numFmtId="2" fontId="0" fillId="4" borderId="1" xfId="0" applyNumberFormat="1" applyFill="1" applyBorder="1" applyAlignment="1">
      <alignment horizontal="center"/>
    </xf>
    <xf numFmtId="0" fontId="2" fillId="13" borderId="0" xfId="0" applyFont="1" applyFill="1"/>
    <xf numFmtId="0" fontId="0" fillId="13" borderId="0" xfId="0" applyFill="1"/>
    <xf numFmtId="0" fontId="2" fillId="6" borderId="0" xfId="0" applyFont="1" applyFill="1"/>
    <xf numFmtId="0" fontId="7" fillId="6" borderId="0" xfId="0" applyFont="1" applyFill="1"/>
    <xf numFmtId="0" fontId="0" fillId="6" borderId="0" xfId="0" applyFill="1"/>
    <xf numFmtId="0" fontId="8" fillId="0" borderId="0" xfId="0" applyFont="1"/>
    <xf numFmtId="0" fontId="0" fillId="7" borderId="1" xfId="0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2" xfId="0" applyBorder="1" applyAlignment="1">
      <alignment horizontal="right"/>
    </xf>
    <xf numFmtId="0" fontId="0" fillId="7" borderId="0" xfId="0" applyFill="1" applyAlignment="1">
      <alignment horizontal="right"/>
    </xf>
    <xf numFmtId="0" fontId="4" fillId="0" borderId="0" xfId="0" applyFont="1"/>
    <xf numFmtId="0" fontId="9" fillId="0" borderId="0" xfId="0" applyFont="1"/>
    <xf numFmtId="0" fontId="10" fillId="0" borderId="0" xfId="0" applyFont="1"/>
    <xf numFmtId="0" fontId="2" fillId="4" borderId="0" xfId="0" applyFont="1" applyFill="1"/>
    <xf numFmtId="0" fontId="7" fillId="4" borderId="0" xfId="0" applyFont="1" applyFill="1"/>
    <xf numFmtId="0" fontId="11" fillId="0" borderId="0" xfId="0" applyFont="1"/>
    <xf numFmtId="0" fontId="12" fillId="11" borderId="0" xfId="0" applyFont="1" applyFill="1"/>
    <xf numFmtId="0" fontId="1" fillId="11" borderId="0" xfId="0" applyFont="1" applyFill="1"/>
    <xf numFmtId="0" fontId="13" fillId="14" borderId="0" xfId="0" applyFont="1" applyFill="1"/>
    <xf numFmtId="0" fontId="1" fillId="14" borderId="0" xfId="0" applyFont="1" applyFill="1"/>
    <xf numFmtId="2" fontId="1" fillId="10" borderId="1" xfId="0" applyNumberFormat="1" applyFont="1" applyFill="1" applyBorder="1" applyAlignment="1">
      <alignment horizontal="center"/>
    </xf>
    <xf numFmtId="44" fontId="0" fillId="0" borderId="1" xfId="1" applyFont="1" applyFill="1" applyBorder="1" applyAlignment="1">
      <alignment horizontal="center" wrapText="1"/>
    </xf>
    <xf numFmtId="0" fontId="15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44" fontId="0" fillId="0" borderId="1" xfId="1" applyFont="1" applyBorder="1"/>
    <xf numFmtId="44" fontId="0" fillId="0" borderId="6" xfId="1" applyFont="1" applyBorder="1"/>
    <xf numFmtId="0" fontId="14" fillId="0" borderId="0" xfId="0" applyFont="1"/>
    <xf numFmtId="2" fontId="0" fillId="0" borderId="1" xfId="0" applyNumberForma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44" fontId="1" fillId="0" borderId="1" xfId="1" applyFont="1" applyFill="1" applyBorder="1" applyAlignment="1">
      <alignment horizontal="center" wrapText="1"/>
    </xf>
    <xf numFmtId="0" fontId="0" fillId="15" borderId="0" xfId="0" applyFill="1" applyAlignment="1">
      <alignment horizontal="right"/>
    </xf>
    <xf numFmtId="0" fontId="0" fillId="15" borderId="0" xfId="0" applyFill="1" applyAlignment="1">
      <alignment horizontal="center"/>
    </xf>
    <xf numFmtId="0" fontId="0" fillId="15" borderId="2" xfId="0" applyFill="1" applyBorder="1" applyAlignment="1">
      <alignment horizontal="right"/>
    </xf>
    <xf numFmtId="44" fontId="0" fillId="0" borderId="1" xfId="1" applyFont="1" applyFill="1" applyBorder="1"/>
    <xf numFmtId="0" fontId="0" fillId="0" borderId="0" xfId="0" quotePrefix="1"/>
    <xf numFmtId="1" fontId="0" fillId="0" borderId="0" xfId="0" applyNumberFormat="1" applyAlignment="1">
      <alignment horizontal="right"/>
    </xf>
    <xf numFmtId="1" fontId="0" fillId="7" borderId="0" xfId="0" applyNumberFormat="1" applyFill="1" applyAlignment="1">
      <alignment horizontal="right"/>
    </xf>
    <xf numFmtId="16" fontId="0" fillId="0" borderId="0" xfId="0" applyNumberFormat="1"/>
    <xf numFmtId="0" fontId="18" fillId="0" borderId="8" xfId="0" applyFont="1" applyBorder="1" applyAlignment="1">
      <alignment vertical="center" wrapText="1"/>
    </xf>
    <xf numFmtId="44" fontId="0" fillId="0" borderId="1" xfId="1" applyFont="1" applyBorder="1" applyAlignment="1">
      <alignment horizontal="right"/>
    </xf>
    <xf numFmtId="164" fontId="0" fillId="0" borderId="1" xfId="1" applyNumberFormat="1" applyFont="1" applyBorder="1" applyAlignment="1">
      <alignment horizontal="right"/>
    </xf>
    <xf numFmtId="164" fontId="18" fillId="0" borderId="1" xfId="1" applyNumberFormat="1" applyFont="1" applyBorder="1" applyAlignment="1">
      <alignment horizontal="right" wrapText="1"/>
    </xf>
    <xf numFmtId="44" fontId="0" fillId="0" borderId="1" xfId="1" applyFont="1" applyBorder="1" applyAlignment="1"/>
    <xf numFmtId="0" fontId="18" fillId="0" borderId="1" xfId="0" applyFont="1" applyBorder="1" applyAlignment="1">
      <alignment vertical="center" wrapText="1"/>
    </xf>
    <xf numFmtId="44" fontId="0" fillId="0" borderId="5" xfId="1" applyFont="1" applyBorder="1"/>
    <xf numFmtId="0" fontId="0" fillId="0" borderId="5" xfId="0" applyBorder="1" applyAlignment="1">
      <alignment horizontal="center"/>
    </xf>
    <xf numFmtId="2" fontId="0" fillId="0" borderId="5" xfId="0" applyNumberFormat="1" applyBorder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2" fontId="19" fillId="0" borderId="0" xfId="0" applyNumberFormat="1" applyFont="1" applyAlignment="1">
      <alignment horizontal="center"/>
    </xf>
    <xf numFmtId="2" fontId="19" fillId="0" borderId="0" xfId="0" applyNumberFormat="1" applyFont="1"/>
    <xf numFmtId="44" fontId="19" fillId="0" borderId="0" xfId="1" applyFont="1"/>
    <xf numFmtId="44" fontId="0" fillId="0" borderId="0" xfId="0" applyNumberFormat="1"/>
    <xf numFmtId="44" fontId="0" fillId="0" borderId="0" xfId="1" applyFont="1" applyBorder="1"/>
    <xf numFmtId="44" fontId="0" fillId="0" borderId="5" xfId="1" applyFont="1" applyFill="1" applyBorder="1"/>
    <xf numFmtId="0" fontId="0" fillId="0" borderId="5" xfId="0" applyBorder="1"/>
    <xf numFmtId="14" fontId="0" fillId="0" borderId="0" xfId="0" applyNumberFormat="1" applyAlignment="1">
      <alignment horizontal="center"/>
    </xf>
    <xf numFmtId="8" fontId="18" fillId="0" borderId="8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wrapText="1"/>
    </xf>
    <xf numFmtId="14" fontId="18" fillId="0" borderId="8" xfId="0" applyNumberFormat="1" applyFont="1" applyBorder="1" applyAlignment="1">
      <alignment vertical="center" wrapText="1"/>
    </xf>
    <xf numFmtId="0" fontId="18" fillId="0" borderId="8" xfId="0" applyFont="1" applyBorder="1" applyAlignment="1">
      <alignment horizontal="center" vertical="center" wrapText="1"/>
    </xf>
    <xf numFmtId="44" fontId="0" fillId="0" borderId="7" xfId="1" applyFont="1" applyFill="1" applyBorder="1" applyAlignment="1">
      <alignment wrapText="1"/>
    </xf>
    <xf numFmtId="14" fontId="0" fillId="0" borderId="6" xfId="0" applyNumberFormat="1" applyBorder="1" applyAlignment="1">
      <alignment horizontal="center"/>
    </xf>
    <xf numFmtId="0" fontId="0" fillId="0" borderId="6" xfId="0" applyBorder="1"/>
    <xf numFmtId="0" fontId="4" fillId="0" borderId="0" xfId="0" applyFont="1" applyAlignment="1">
      <alignment horizontal="center"/>
    </xf>
    <xf numFmtId="44" fontId="4" fillId="0" borderId="0" xfId="1" applyFont="1" applyAlignment="1">
      <alignment horizontal="center"/>
    </xf>
    <xf numFmtId="44" fontId="4" fillId="0" borderId="0" xfId="1" applyFont="1"/>
    <xf numFmtId="0" fontId="7" fillId="0" borderId="0" xfId="0" applyFont="1"/>
    <xf numFmtId="0" fontId="7" fillId="0" borderId="0" xfId="0" applyFont="1" applyAlignment="1">
      <alignment horizontal="center"/>
    </xf>
    <xf numFmtId="2" fontId="7" fillId="0" borderId="0" xfId="0" applyNumberFormat="1" applyFont="1" applyAlignment="1">
      <alignment horizontal="center"/>
    </xf>
    <xf numFmtId="2" fontId="7" fillId="0" borderId="0" xfId="0" applyNumberFormat="1" applyFont="1"/>
    <xf numFmtId="44" fontId="7" fillId="0" borderId="0" xfId="1" applyFont="1"/>
    <xf numFmtId="16" fontId="4" fillId="0" borderId="0" xfId="0" applyNumberFormat="1" applyFont="1"/>
    <xf numFmtId="164" fontId="0" fillId="0" borderId="6" xfId="1" applyNumberFormat="1" applyFont="1" applyBorder="1" applyAlignment="1">
      <alignment horizontal="right"/>
    </xf>
    <xf numFmtId="0" fontId="0" fillId="7" borderId="3" xfId="0" applyFill="1" applyBorder="1" applyAlignment="1">
      <alignment horizontal="center"/>
    </xf>
    <xf numFmtId="0" fontId="0" fillId="7" borderId="2" xfId="0" applyFill="1" applyBorder="1" applyAlignment="1">
      <alignment horizontal="right"/>
    </xf>
    <xf numFmtId="0" fontId="20" fillId="17" borderId="11" xfId="3" applyBorder="1"/>
    <xf numFmtId="0" fontId="23" fillId="17" borderId="12" xfId="3" applyFont="1" applyBorder="1"/>
    <xf numFmtId="0" fontId="20" fillId="17" borderId="12" xfId="3" applyBorder="1"/>
    <xf numFmtId="0" fontId="20" fillId="17" borderId="13" xfId="3" applyBorder="1"/>
    <xf numFmtId="0" fontId="20" fillId="17" borderId="14" xfId="3" applyBorder="1"/>
    <xf numFmtId="0" fontId="20" fillId="17" borderId="0" xfId="3" applyBorder="1"/>
    <xf numFmtId="0" fontId="20" fillId="17" borderId="15" xfId="3" applyBorder="1"/>
    <xf numFmtId="0" fontId="20" fillId="17" borderId="7" xfId="3" applyBorder="1"/>
    <xf numFmtId="0" fontId="20" fillId="17" borderId="16" xfId="3" applyBorder="1"/>
    <xf numFmtId="0" fontId="23" fillId="17" borderId="17" xfId="3" applyFont="1" applyBorder="1"/>
    <xf numFmtId="0" fontId="20" fillId="17" borderId="18" xfId="3" applyBorder="1"/>
    <xf numFmtId="0" fontId="20" fillId="17" borderId="19" xfId="3" applyBorder="1"/>
    <xf numFmtId="0" fontId="0" fillId="0" borderId="20" xfId="0" applyBorder="1"/>
    <xf numFmtId="44" fontId="0" fillId="0" borderId="0" xfId="1" applyFont="1" applyAlignment="1">
      <alignment horizontal="right"/>
    </xf>
    <xf numFmtId="44" fontId="0" fillId="0" borderId="0" xfId="0" applyNumberFormat="1" applyAlignment="1">
      <alignment horizontal="right"/>
    </xf>
    <xf numFmtId="44" fontId="0" fillId="0" borderId="7" xfId="1" applyFont="1" applyBorder="1" applyAlignment="1">
      <alignment horizontal="right"/>
    </xf>
    <xf numFmtId="44" fontId="0" fillId="0" borderId="0" xfId="1" applyFont="1" applyBorder="1" applyAlignment="1">
      <alignment horizontal="right"/>
    </xf>
    <xf numFmtId="44" fontId="0" fillId="0" borderId="2" xfId="1" applyFont="1" applyBorder="1" applyAlignment="1">
      <alignment horizontal="right"/>
    </xf>
    <xf numFmtId="0" fontId="0" fillId="0" borderId="9" xfId="0" applyBorder="1"/>
    <xf numFmtId="0" fontId="0" fillId="7" borderId="22" xfId="0" applyFill="1" applyBorder="1" applyAlignment="1">
      <alignment horizontal="center"/>
    </xf>
    <xf numFmtId="0" fontId="0" fillId="0" borderId="7" xfId="0" applyBorder="1"/>
    <xf numFmtId="0" fontId="0" fillId="0" borderId="23" xfId="0" applyBorder="1"/>
    <xf numFmtId="44" fontId="19" fillId="0" borderId="0" xfId="1" applyFont="1" applyBorder="1"/>
    <xf numFmtId="2" fontId="0" fillId="0" borderId="1" xfId="0" applyNumberFormat="1" applyBorder="1" applyAlignment="1">
      <alignment horizontal="right"/>
    </xf>
    <xf numFmtId="44" fontId="0" fillId="0" borderId="6" xfId="1" applyFon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6" fillId="7" borderId="0" xfId="0" applyFont="1" applyFill="1" applyAlignment="1">
      <alignment horizontal="center"/>
    </xf>
    <xf numFmtId="0" fontId="16" fillId="7" borderId="1" xfId="0" applyFont="1" applyFill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14" fontId="18" fillId="0" borderId="1" xfId="0" applyNumberFormat="1" applyFont="1" applyBorder="1" applyAlignment="1">
      <alignment horizontal="center" vertical="center" wrapText="1"/>
    </xf>
    <xf numFmtId="0" fontId="16" fillId="7" borderId="5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4" fontId="0" fillId="8" borderId="1" xfId="1" applyFont="1" applyFill="1" applyBorder="1" applyAlignment="1">
      <alignment horizontal="center" vertical="center" wrapText="1"/>
    </xf>
    <xf numFmtId="44" fontId="0" fillId="9" borderId="1" xfId="1" applyFont="1" applyFill="1" applyBorder="1" applyAlignment="1">
      <alignment horizontal="center" vertical="center" wrapText="1"/>
    </xf>
    <xf numFmtId="14" fontId="18" fillId="0" borderId="1" xfId="0" applyNumberFormat="1" applyFont="1" applyBorder="1" applyAlignment="1">
      <alignment vertical="center" wrapText="1"/>
    </xf>
    <xf numFmtId="44" fontId="0" fillId="0" borderId="0" xfId="1" applyFont="1" applyBorder="1" applyAlignment="1">
      <alignment horizontal="center"/>
    </xf>
    <xf numFmtId="0" fontId="0" fillId="0" borderId="20" xfId="0" applyBorder="1" applyAlignment="1">
      <alignment horizontal="center"/>
    </xf>
    <xf numFmtId="8" fontId="18" fillId="0" borderId="1" xfId="0" applyNumberFormat="1" applyFont="1" applyBorder="1" applyAlignment="1">
      <alignment horizontal="right" wrapText="1"/>
    </xf>
    <xf numFmtId="8" fontId="0" fillId="0" borderId="1" xfId="1" applyNumberFormat="1" applyFont="1" applyBorder="1" applyAlignment="1">
      <alignment horizontal="right"/>
    </xf>
    <xf numFmtId="44" fontId="18" fillId="0" borderId="1" xfId="1" applyFont="1" applyBorder="1" applyAlignment="1">
      <alignment horizontal="right" wrapText="1"/>
    </xf>
    <xf numFmtId="8" fontId="0" fillId="0" borderId="6" xfId="1" applyNumberFormat="1" applyFont="1" applyBorder="1" applyAlignment="1">
      <alignment horizontal="right" vertical="center"/>
    </xf>
    <xf numFmtId="8" fontId="0" fillId="0" borderId="6" xfId="1" applyNumberFormat="1" applyFont="1" applyBorder="1" applyAlignment="1">
      <alignment horizontal="right"/>
    </xf>
    <xf numFmtId="2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165" fontId="0" fillId="0" borderId="1" xfId="0" applyNumberFormat="1" applyBorder="1" applyAlignment="1">
      <alignment horizontal="right"/>
    </xf>
    <xf numFmtId="165" fontId="0" fillId="0" borderId="1" xfId="1" applyNumberFormat="1" applyFont="1" applyFill="1" applyBorder="1" applyAlignment="1">
      <alignment horizontal="right" wrapText="1"/>
    </xf>
    <xf numFmtId="165" fontId="0" fillId="0" borderId="1" xfId="1" applyNumberFormat="1" applyFont="1" applyFill="1" applyBorder="1" applyAlignment="1">
      <alignment horizontal="right"/>
    </xf>
    <xf numFmtId="8" fontId="0" fillId="0" borderId="0" xfId="1" applyNumberFormat="1" applyFont="1" applyBorder="1" applyAlignment="1">
      <alignment horizontal="right"/>
    </xf>
    <xf numFmtId="8" fontId="0" fillId="8" borderId="0" xfId="0" applyNumberFormat="1" applyFill="1"/>
    <xf numFmtId="44" fontId="0" fillId="0" borderId="5" xfId="1" applyFont="1" applyBorder="1" applyAlignment="1">
      <alignment horizontal="right"/>
    </xf>
    <xf numFmtId="8" fontId="0" fillId="0" borderId="5" xfId="1" applyNumberFormat="1" applyFont="1" applyBorder="1" applyAlignment="1">
      <alignment horizontal="right"/>
    </xf>
    <xf numFmtId="8" fontId="0" fillId="0" borderId="24" xfId="1" applyNumberFormat="1" applyFont="1" applyBorder="1" applyAlignment="1">
      <alignment horizontal="right"/>
    </xf>
    <xf numFmtId="8" fontId="18" fillId="0" borderId="1" xfId="0" applyNumberFormat="1" applyFont="1" applyBorder="1" applyAlignment="1">
      <alignment horizontal="right" vertical="center" wrapText="1"/>
    </xf>
    <xf numFmtId="44" fontId="0" fillId="0" borderId="0" xfId="1" applyFont="1" applyFill="1" applyBorder="1"/>
    <xf numFmtId="44" fontId="0" fillId="0" borderId="1" xfId="1" applyFont="1" applyFill="1" applyBorder="1" applyAlignment="1">
      <alignment horizontal="right"/>
    </xf>
    <xf numFmtId="44" fontId="0" fillId="0" borderId="1" xfId="1" applyFont="1" applyFill="1" applyBorder="1" applyAlignment="1">
      <alignment horizontal="right" wrapText="1"/>
    </xf>
    <xf numFmtId="8" fontId="0" fillId="0" borderId="0" xfId="0" applyNumberFormat="1"/>
    <xf numFmtId="8" fontId="0" fillId="0" borderId="0" xfId="1" applyNumberFormat="1" applyFont="1" applyAlignment="1">
      <alignment horizontal="right"/>
    </xf>
    <xf numFmtId="0" fontId="0" fillId="0" borderId="0" xfId="0" applyAlignment="1">
      <alignment vertical="center"/>
    </xf>
    <xf numFmtId="8" fontId="18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44" fontId="0" fillId="0" borderId="1" xfId="1" applyFont="1" applyFill="1" applyBorder="1" applyAlignment="1">
      <alignment horizontal="left" vertical="top"/>
    </xf>
    <xf numFmtId="165" fontId="0" fillId="0" borderId="1" xfId="0" applyNumberFormat="1" applyBorder="1" applyAlignment="1">
      <alignment horizontal="left" vertical="top"/>
    </xf>
    <xf numFmtId="165" fontId="0" fillId="0" borderId="1" xfId="1" applyNumberFormat="1" applyFont="1" applyFill="1" applyBorder="1" applyAlignment="1">
      <alignment horizontal="left" vertical="top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/>
    <xf numFmtId="44" fontId="0" fillId="0" borderId="1" xfId="1" applyFont="1" applyFill="1" applyBorder="1" applyAlignment="1">
      <alignment horizontal="center" vertical="center"/>
    </xf>
    <xf numFmtId="0" fontId="18" fillId="0" borderId="8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44" fontId="0" fillId="0" borderId="1" xfId="0" applyNumberFormat="1" applyBorder="1"/>
    <xf numFmtId="14" fontId="1" fillId="0" borderId="1" xfId="0" applyNumberFormat="1" applyFont="1" applyBorder="1" applyAlignment="1">
      <alignment horizontal="center"/>
    </xf>
    <xf numFmtId="0" fontId="24" fillId="0" borderId="0" xfId="0" applyFont="1"/>
    <xf numFmtId="0" fontId="0" fillId="0" borderId="0" xfId="0" applyAlignment="1">
      <alignment wrapText="1"/>
    </xf>
    <xf numFmtId="44" fontId="0" fillId="0" borderId="0" xfId="1" applyFont="1" applyFill="1" applyBorder="1" applyAlignment="1">
      <alignment wrapText="1"/>
    </xf>
    <xf numFmtId="164" fontId="0" fillId="0" borderId="0" xfId="1" applyNumberFormat="1" applyFont="1" applyBorder="1" applyAlignment="1">
      <alignment horizontal="center" wrapText="1"/>
    </xf>
    <xf numFmtId="44" fontId="18" fillId="0" borderId="1" xfId="1" applyFont="1" applyBorder="1" applyAlignment="1">
      <alignment wrapText="1"/>
    </xf>
    <xf numFmtId="44" fontId="0" fillId="0" borderId="6" xfId="1" applyFont="1" applyBorder="1" applyAlignment="1"/>
    <xf numFmtId="0" fontId="21" fillId="0" borderId="0" xfId="0" applyFont="1"/>
    <xf numFmtId="0" fontId="22" fillId="0" borderId="0" xfId="0" applyFont="1"/>
    <xf numFmtId="44" fontId="1" fillId="14" borderId="0" xfId="0" applyNumberFormat="1" applyFont="1" applyFill="1" applyAlignment="1">
      <alignment horizontal="right"/>
    </xf>
    <xf numFmtId="8" fontId="0" fillId="15" borderId="0" xfId="0" applyNumberFormat="1" applyFill="1" applyAlignment="1">
      <alignment horizontal="right"/>
    </xf>
    <xf numFmtId="44" fontId="0" fillId="15" borderId="0" xfId="0" applyNumberFormat="1" applyFill="1" applyAlignment="1">
      <alignment horizontal="right"/>
    </xf>
    <xf numFmtId="44" fontId="0" fillId="15" borderId="2" xfId="1" applyFont="1" applyFill="1" applyBorder="1" applyAlignment="1">
      <alignment horizontal="right"/>
    </xf>
    <xf numFmtId="44" fontId="0" fillId="7" borderId="2" xfId="1" applyFont="1" applyFill="1" applyBorder="1" applyAlignment="1">
      <alignment horizontal="right"/>
    </xf>
    <xf numFmtId="0" fontId="0" fillId="7" borderId="0" xfId="0" applyFill="1" applyAlignment="1">
      <alignment horizontal="center"/>
    </xf>
    <xf numFmtId="44" fontId="0" fillId="15" borderId="0" xfId="0" applyNumberFormat="1" applyFill="1" applyAlignment="1">
      <alignment horizontal="center"/>
    </xf>
    <xf numFmtId="166" fontId="0" fillId="0" borderId="0" xfId="1" applyNumberFormat="1" applyFont="1"/>
    <xf numFmtId="166" fontId="0" fillId="0" borderId="1" xfId="1" applyNumberFormat="1" applyFont="1" applyBorder="1" applyAlignment="1">
      <alignment horizontal="center"/>
    </xf>
    <xf numFmtId="166" fontId="0" fillId="12" borderId="5" xfId="1" applyNumberFormat="1" applyFont="1" applyFill="1" applyBorder="1"/>
    <xf numFmtId="166" fontId="0" fillId="12" borderId="3" xfId="1" applyNumberFormat="1" applyFont="1" applyFill="1" applyBorder="1" applyAlignment="1">
      <alignment horizontal="center"/>
    </xf>
    <xf numFmtId="166" fontId="0" fillId="0" borderId="0" xfId="1" applyNumberFormat="1" applyFont="1" applyAlignment="1">
      <alignment horizontal="right"/>
    </xf>
    <xf numFmtId="166" fontId="0" fillId="0" borderId="10" xfId="1" applyNumberFormat="1" applyFont="1" applyFill="1" applyBorder="1"/>
    <xf numFmtId="166" fontId="0" fillId="0" borderId="2" xfId="1" applyNumberFormat="1" applyFont="1" applyBorder="1" applyAlignment="1">
      <alignment horizontal="right"/>
    </xf>
    <xf numFmtId="166" fontId="0" fillId="6" borderId="5" xfId="1" applyNumberFormat="1" applyFont="1" applyFill="1" applyBorder="1" applyAlignment="1">
      <alignment horizontal="center"/>
    </xf>
    <xf numFmtId="166" fontId="0" fillId="6" borderId="3" xfId="1" applyNumberFormat="1" applyFont="1" applyFill="1" applyBorder="1" applyAlignment="1">
      <alignment horizontal="center"/>
    </xf>
    <xf numFmtId="166" fontId="0" fillId="0" borderId="2" xfId="1" applyNumberFormat="1" applyFont="1" applyBorder="1"/>
    <xf numFmtId="166" fontId="0" fillId="7" borderId="21" xfId="1" applyNumberFormat="1" applyFont="1" applyFill="1" applyBorder="1"/>
    <xf numFmtId="166" fontId="0" fillId="7" borderId="3" xfId="1" applyNumberFormat="1" applyFont="1" applyFill="1" applyBorder="1" applyAlignment="1">
      <alignment horizontal="center"/>
    </xf>
    <xf numFmtId="166" fontId="0" fillId="7" borderId="0" xfId="1" applyNumberFormat="1" applyFont="1" applyFill="1" applyAlignment="1">
      <alignment horizontal="right"/>
    </xf>
    <xf numFmtId="166" fontId="0" fillId="7" borderId="2" xfId="1" applyNumberFormat="1" applyFont="1" applyFill="1" applyBorder="1" applyAlignment="1">
      <alignment horizontal="right"/>
    </xf>
    <xf numFmtId="166" fontId="0" fillId="16" borderId="5" xfId="1" applyNumberFormat="1" applyFont="1" applyFill="1" applyBorder="1" applyAlignment="1">
      <alignment horizontal="center"/>
    </xf>
    <xf numFmtId="166" fontId="0" fillId="16" borderId="3" xfId="1" applyNumberFormat="1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4">
    <cellStyle name="Currency" xfId="1" builtinId="4"/>
    <cellStyle name="Currency 2" xfId="2" xr:uid="{4823FDA7-949E-43E3-A03A-E0D01F1C1B8A}"/>
    <cellStyle name="Neutral" xfId="3" builtinId="28"/>
    <cellStyle name="Normal" xfId="0" builtinId="0"/>
  </cellStyles>
  <dxfs count="11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312964</xdr:colOff>
      <xdr:row>25</xdr:row>
      <xdr:rowOff>13607</xdr:rowOff>
    </xdr:from>
    <xdr:to>
      <xdr:col>43</xdr:col>
      <xdr:colOff>95250</xdr:colOff>
      <xdr:row>27</xdr:row>
      <xdr:rowOff>54429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24506464" y="5538107"/>
          <a:ext cx="1006929" cy="435429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L208"/>
  <sheetViews>
    <sheetView zoomScale="85" zoomScaleNormal="85" workbookViewId="0">
      <selection activeCell="C28" sqref="C28"/>
    </sheetView>
  </sheetViews>
  <sheetFormatPr defaultRowHeight="15" x14ac:dyDescent="0.25"/>
  <cols>
    <col min="1" max="1" width="11.5703125" style="1" bestFit="1" customWidth="1"/>
    <col min="2" max="2" width="27.28515625" style="1" customWidth="1"/>
    <col min="3" max="3" width="14.5703125" style="4" customWidth="1"/>
    <col min="4" max="4" width="14.28515625" style="4" customWidth="1"/>
    <col min="5" max="5" width="12.5703125" style="4" customWidth="1"/>
    <col min="6" max="7" width="13.140625" style="4" customWidth="1"/>
    <col min="8" max="8" width="13.5703125" style="4" customWidth="1"/>
    <col min="9" max="9" width="3" customWidth="1"/>
    <col min="10" max="10" width="14.140625" style="1" customWidth="1"/>
    <col min="11" max="11" width="11.5703125" style="1" hidden="1" customWidth="1"/>
    <col min="12" max="12" width="14.5703125" style="1" hidden="1" customWidth="1"/>
    <col min="13" max="13" width="46.28515625" customWidth="1"/>
    <col min="14" max="14" width="49.7109375" bestFit="1" customWidth="1"/>
    <col min="15" max="15" width="15.140625" style="3" customWidth="1"/>
    <col min="16" max="16" width="12.28515625" style="5" bestFit="1" customWidth="1"/>
    <col min="17" max="17" width="13.7109375" style="5" customWidth="1"/>
    <col min="18" max="18" width="12.28515625" style="5" bestFit="1" customWidth="1"/>
    <col min="19" max="19" width="12.85546875" style="5" customWidth="1"/>
    <col min="20" max="20" width="13" style="5" customWidth="1"/>
    <col min="21" max="21" width="14.5703125" style="5" customWidth="1"/>
    <col min="22" max="23" width="11.85546875" style="5" customWidth="1"/>
    <col min="24" max="24" width="13.7109375" style="5" customWidth="1"/>
    <col min="25" max="25" width="14" style="5" customWidth="1"/>
    <col min="26" max="26" width="14.28515625" style="5" customWidth="1"/>
    <col min="27" max="28" width="12.42578125" style="5" customWidth="1"/>
    <col min="29" max="29" width="11.7109375" style="5" customWidth="1"/>
    <col min="30" max="30" width="12.140625" style="5" customWidth="1"/>
    <col min="31" max="31" width="14.28515625" style="5" customWidth="1"/>
    <col min="32" max="32" width="11.28515625" style="5" bestFit="1" customWidth="1"/>
    <col min="33" max="33" width="12.28515625" style="5" bestFit="1" customWidth="1"/>
    <col min="34" max="34" width="11.28515625" style="5" customWidth="1"/>
    <col min="35" max="35" width="10.42578125" style="5" bestFit="1" customWidth="1"/>
    <col min="36" max="36" width="11.5703125" style="5" bestFit="1" customWidth="1"/>
    <col min="37" max="37" width="12.7109375" style="5" bestFit="1" customWidth="1"/>
    <col min="38" max="38" width="11.28515625" style="5" customWidth="1"/>
    <col min="39" max="39" width="14.42578125" style="5" bestFit="1" customWidth="1"/>
    <col min="40" max="40" width="11.28515625" style="5" bestFit="1" customWidth="1"/>
    <col min="41" max="42" width="11.28515625" style="5" customWidth="1"/>
    <col min="43" max="43" width="16" style="5" bestFit="1" customWidth="1"/>
    <col min="44" max="44" width="11.28515625" style="5" customWidth="1"/>
    <col min="45" max="45" width="11.28515625" style="5" bestFit="1" customWidth="1"/>
    <col min="46" max="46" width="12.28515625" customWidth="1"/>
    <col min="47" max="47" width="12.5703125" customWidth="1"/>
    <col min="48" max="48" width="15" bestFit="1" customWidth="1"/>
    <col min="49" max="49" width="13" style="5" customWidth="1"/>
    <col min="50" max="50" width="11.42578125" customWidth="1"/>
    <col min="51" max="51" width="11.5703125" customWidth="1"/>
    <col min="52" max="52" width="12.5703125" customWidth="1"/>
    <col min="53" max="53" width="13.42578125" bestFit="1" customWidth="1"/>
    <col min="54" max="54" width="14.42578125" bestFit="1" customWidth="1"/>
    <col min="55" max="55" width="15.28515625" customWidth="1"/>
    <col min="56" max="56" width="12.5703125" customWidth="1"/>
    <col min="57" max="57" width="11.28515625" customWidth="1"/>
    <col min="58" max="58" width="16.42578125" customWidth="1"/>
    <col min="59" max="59" width="13.42578125" bestFit="1" customWidth="1"/>
    <col min="60" max="60" width="13.42578125" customWidth="1"/>
  </cols>
  <sheetData>
    <row r="1" spans="1:60" x14ac:dyDescent="0.25">
      <c r="C1" s="1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</row>
    <row r="2" spans="1:60" ht="18.75" x14ac:dyDescent="0.3">
      <c r="A2" s="65" t="s">
        <v>158</v>
      </c>
      <c r="B2" s="65"/>
      <c r="C2" s="66"/>
      <c r="D2" s="66"/>
      <c r="E2" s="66"/>
      <c r="F2" s="66"/>
      <c r="G2" s="66"/>
      <c r="H2" s="66"/>
      <c r="J2" s="65" t="s">
        <v>159</v>
      </c>
      <c r="K2" s="65"/>
      <c r="L2" s="65"/>
      <c r="M2" s="64"/>
      <c r="N2" s="64"/>
      <c r="O2" s="67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64"/>
      <c r="AU2" s="64"/>
      <c r="AV2" s="64"/>
      <c r="AW2" s="68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</row>
    <row r="3" spans="1:60" ht="31.5" customHeight="1" x14ac:dyDescent="0.25">
      <c r="A3" s="6" t="s">
        <v>7</v>
      </c>
      <c r="B3" s="6" t="s">
        <v>14</v>
      </c>
      <c r="C3" s="14" t="s">
        <v>2</v>
      </c>
      <c r="D3" s="14" t="s">
        <v>12</v>
      </c>
      <c r="E3" s="14" t="s">
        <v>1</v>
      </c>
      <c r="F3" s="14" t="s">
        <v>8</v>
      </c>
      <c r="G3" s="14" t="s">
        <v>140</v>
      </c>
      <c r="H3" s="14" t="s">
        <v>9</v>
      </c>
      <c r="J3" s="35" t="s">
        <v>15</v>
      </c>
      <c r="K3" s="35" t="s">
        <v>96</v>
      </c>
      <c r="L3" s="35" t="s">
        <v>13</v>
      </c>
      <c r="M3" s="35" t="s">
        <v>16</v>
      </c>
      <c r="N3" s="35" t="s">
        <v>14</v>
      </c>
      <c r="O3" s="35" t="s">
        <v>2</v>
      </c>
      <c r="P3" s="13" t="s">
        <v>8</v>
      </c>
      <c r="Q3" s="13" t="s">
        <v>122</v>
      </c>
      <c r="R3" s="8" t="s">
        <v>10</v>
      </c>
      <c r="S3" s="9" t="s">
        <v>20</v>
      </c>
      <c r="T3" s="9" t="s">
        <v>21</v>
      </c>
      <c r="U3" s="9" t="s">
        <v>23</v>
      </c>
      <c r="V3" s="9" t="s">
        <v>22</v>
      </c>
      <c r="W3" s="9" t="s">
        <v>17</v>
      </c>
      <c r="X3" s="9" t="s">
        <v>154</v>
      </c>
      <c r="Y3" s="9" t="s">
        <v>24</v>
      </c>
      <c r="Z3" s="9" t="s">
        <v>25</v>
      </c>
      <c r="AA3" s="9" t="s">
        <v>26</v>
      </c>
      <c r="AB3" s="9" t="s">
        <v>5</v>
      </c>
      <c r="AC3" s="9" t="s">
        <v>27</v>
      </c>
      <c r="AD3" s="10" t="s">
        <v>11</v>
      </c>
      <c r="AE3" s="10" t="s">
        <v>28</v>
      </c>
      <c r="AF3" s="10" t="s">
        <v>29</v>
      </c>
      <c r="AG3" s="10" t="s">
        <v>30</v>
      </c>
      <c r="AH3" s="10" t="s">
        <v>31</v>
      </c>
      <c r="AI3" s="10" t="s">
        <v>32</v>
      </c>
      <c r="AJ3" s="10" t="s">
        <v>33</v>
      </c>
      <c r="AK3" s="10" t="s">
        <v>34</v>
      </c>
      <c r="AL3" s="10" t="s">
        <v>133</v>
      </c>
      <c r="AM3" s="10" t="s">
        <v>246</v>
      </c>
      <c r="AN3" s="10" t="s">
        <v>35</v>
      </c>
      <c r="AO3" s="10" t="s">
        <v>136</v>
      </c>
      <c r="AP3" s="10" t="s">
        <v>137</v>
      </c>
      <c r="AQ3" s="10" t="s">
        <v>144</v>
      </c>
      <c r="AR3" s="10" t="s">
        <v>36</v>
      </c>
      <c r="AS3" s="11" t="s">
        <v>37</v>
      </c>
      <c r="AT3" s="11" t="s">
        <v>38</v>
      </c>
      <c r="AU3" s="11" t="s">
        <v>141</v>
      </c>
      <c r="AV3" s="11" t="s">
        <v>39</v>
      </c>
      <c r="AW3" s="11" t="s">
        <v>147</v>
      </c>
      <c r="AX3" s="125" t="s">
        <v>247</v>
      </c>
      <c r="AY3" s="12" t="s">
        <v>41</v>
      </c>
      <c r="AZ3" s="12" t="s">
        <v>142</v>
      </c>
      <c r="BA3" s="12" t="s">
        <v>251</v>
      </c>
      <c r="BB3" s="12" t="s">
        <v>245</v>
      </c>
      <c r="BC3" s="12" t="s">
        <v>143</v>
      </c>
      <c r="BD3" s="12" t="s">
        <v>150</v>
      </c>
      <c r="BE3" s="12" t="s">
        <v>248</v>
      </c>
      <c r="BF3" s="12" t="s">
        <v>249</v>
      </c>
      <c r="BG3" s="12" t="s">
        <v>250</v>
      </c>
      <c r="BH3" s="126" t="s">
        <v>252</v>
      </c>
    </row>
    <row r="4" spans="1:60" ht="23.25" x14ac:dyDescent="0.35">
      <c r="A4" s="119" t="s">
        <v>127</v>
      </c>
      <c r="B4" s="62"/>
      <c r="C4" s="63"/>
      <c r="D4" s="44"/>
      <c r="E4" s="44"/>
      <c r="F4" s="44"/>
      <c r="G4" s="44"/>
      <c r="H4" s="44"/>
      <c r="J4" s="119" t="s">
        <v>127</v>
      </c>
      <c r="K4" s="167"/>
      <c r="L4" s="45"/>
      <c r="M4" s="45"/>
      <c r="N4" s="45"/>
      <c r="O4" s="45"/>
      <c r="P4" s="46"/>
      <c r="Q4" s="4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</row>
    <row r="5" spans="1:60" x14ac:dyDescent="0.25">
      <c r="A5" s="127">
        <v>45405</v>
      </c>
      <c r="B5" s="60" t="s">
        <v>1</v>
      </c>
      <c r="C5" s="130">
        <v>27</v>
      </c>
      <c r="D5" s="56"/>
      <c r="E5" s="131">
        <f>C5</f>
        <v>27</v>
      </c>
      <c r="F5" s="56"/>
      <c r="G5" s="56"/>
      <c r="H5" s="56"/>
      <c r="J5" s="40">
        <v>45384</v>
      </c>
      <c r="K5" s="40">
        <v>45384</v>
      </c>
      <c r="L5" s="38" t="s">
        <v>236</v>
      </c>
      <c r="M5" s="39" t="s">
        <v>237</v>
      </c>
      <c r="N5" s="39" t="s">
        <v>238</v>
      </c>
      <c r="O5" s="50">
        <v>184.33</v>
      </c>
      <c r="P5" s="50">
        <v>8.7799999999999994</v>
      </c>
      <c r="Q5" s="50">
        <f t="shared" ref="Q5:Q28" si="0">SUM(R5:BH5)</f>
        <v>175.55</v>
      </c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>
        <v>175.55</v>
      </c>
      <c r="AK5" s="50"/>
      <c r="AL5" s="50"/>
      <c r="AM5" s="50"/>
      <c r="AN5" s="50"/>
      <c r="AO5" s="50"/>
      <c r="AP5" s="50"/>
      <c r="AQ5" s="50"/>
      <c r="AR5" s="50"/>
      <c r="AS5" s="50"/>
      <c r="AT5" s="39"/>
      <c r="AU5" s="39"/>
      <c r="AV5" s="39"/>
      <c r="AW5" s="41"/>
      <c r="AX5" s="39"/>
      <c r="AY5" s="39"/>
      <c r="AZ5" s="41"/>
      <c r="BA5" s="39"/>
      <c r="BB5" s="39"/>
      <c r="BC5" s="39"/>
      <c r="BD5" s="39"/>
      <c r="BE5" s="39"/>
      <c r="BF5" s="39"/>
      <c r="BG5" s="39"/>
      <c r="BH5" s="39"/>
    </row>
    <row r="6" spans="1:60" x14ac:dyDescent="0.25">
      <c r="A6" s="127">
        <v>45404</v>
      </c>
      <c r="B6" s="60" t="s">
        <v>309</v>
      </c>
      <c r="C6" s="130">
        <v>12</v>
      </c>
      <c r="D6" s="56"/>
      <c r="E6" s="131">
        <f>C6</f>
        <v>12</v>
      </c>
      <c r="F6" s="56"/>
      <c r="G6" s="56"/>
      <c r="H6" s="56"/>
      <c r="J6" s="40">
        <v>45384</v>
      </c>
      <c r="K6" s="40">
        <v>45384</v>
      </c>
      <c r="L6" s="38" t="s">
        <v>236</v>
      </c>
      <c r="M6" s="39" t="s">
        <v>237</v>
      </c>
      <c r="N6" s="39" t="s">
        <v>239</v>
      </c>
      <c r="O6" s="50">
        <v>155.93</v>
      </c>
      <c r="P6" s="50">
        <f>P5/O5*O6</f>
        <v>7.4272522107090539</v>
      </c>
      <c r="Q6" s="50">
        <f t="shared" si="0"/>
        <v>148.50274778929096</v>
      </c>
      <c r="R6" s="50"/>
      <c r="S6" s="50"/>
      <c r="T6" s="50">
        <f>O6-P6</f>
        <v>148.50274778929096</v>
      </c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39"/>
      <c r="AU6" s="39"/>
      <c r="AV6" s="39"/>
      <c r="AW6" s="41"/>
      <c r="AX6" s="39"/>
      <c r="AY6" s="39"/>
      <c r="AZ6" s="41"/>
      <c r="BA6" s="39"/>
      <c r="BB6" s="39"/>
      <c r="BC6" s="39"/>
      <c r="BD6" s="39"/>
      <c r="BE6" s="39"/>
      <c r="BF6" s="39"/>
      <c r="BG6" s="39"/>
      <c r="BH6" s="39"/>
    </row>
    <row r="7" spans="1:60" x14ac:dyDescent="0.25">
      <c r="A7" s="127">
        <v>45397</v>
      </c>
      <c r="B7" s="60" t="s">
        <v>1</v>
      </c>
      <c r="C7" s="130">
        <v>108</v>
      </c>
      <c r="D7" s="56"/>
      <c r="E7" s="131">
        <f>C7</f>
        <v>108</v>
      </c>
      <c r="F7" s="56"/>
      <c r="G7" s="56"/>
      <c r="H7" s="56"/>
      <c r="J7" s="40">
        <v>45408</v>
      </c>
      <c r="K7" s="40">
        <v>45408</v>
      </c>
      <c r="L7" s="124"/>
      <c r="M7" s="39" t="s">
        <v>10</v>
      </c>
      <c r="N7" s="39" t="s">
        <v>343</v>
      </c>
      <c r="O7" s="50">
        <v>4846.93</v>
      </c>
      <c r="P7" s="50">
        <v>0</v>
      </c>
      <c r="Q7" s="50">
        <f t="shared" si="0"/>
        <v>4846.93</v>
      </c>
      <c r="R7" s="50">
        <f t="shared" ref="R7:R9" si="1">O7</f>
        <v>4846.93</v>
      </c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39"/>
      <c r="AU7" s="39"/>
      <c r="AV7" s="39"/>
      <c r="AW7" s="41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</row>
    <row r="8" spans="1:60" x14ac:dyDescent="0.25">
      <c r="A8" s="127">
        <v>45394</v>
      </c>
      <c r="B8" s="60" t="s">
        <v>1</v>
      </c>
      <c r="C8" s="130">
        <v>118</v>
      </c>
      <c r="D8" s="56"/>
      <c r="E8" s="131">
        <f>C8</f>
        <v>118</v>
      </c>
      <c r="F8" s="56"/>
      <c r="G8" s="56"/>
      <c r="H8" s="56"/>
      <c r="J8" s="40">
        <v>45408</v>
      </c>
      <c r="K8" s="40">
        <v>45408</v>
      </c>
      <c r="L8" s="124"/>
      <c r="M8" s="39" t="s">
        <v>118</v>
      </c>
      <c r="N8" s="39" t="s">
        <v>240</v>
      </c>
      <c r="O8" s="50">
        <v>1129.23</v>
      </c>
      <c r="P8" s="50">
        <v>0</v>
      </c>
      <c r="Q8" s="50">
        <f t="shared" si="0"/>
        <v>1129.23</v>
      </c>
      <c r="R8" s="50">
        <f t="shared" si="1"/>
        <v>1129.23</v>
      </c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S8" s="50"/>
      <c r="AT8" s="39"/>
      <c r="AU8" s="39"/>
      <c r="AV8" s="39"/>
      <c r="AW8" s="41"/>
      <c r="AX8" s="61"/>
      <c r="AY8" s="61"/>
      <c r="AZ8" s="61"/>
      <c r="BA8" s="61"/>
      <c r="BB8" s="61"/>
      <c r="BC8" s="61"/>
      <c r="BD8" s="61"/>
      <c r="BE8" s="61"/>
      <c r="BF8" s="61"/>
      <c r="BG8" s="61"/>
      <c r="BH8" s="61"/>
    </row>
    <row r="9" spans="1:60" x14ac:dyDescent="0.25">
      <c r="A9" s="127">
        <v>45394</v>
      </c>
      <c r="B9" s="60" t="s">
        <v>1</v>
      </c>
      <c r="C9" s="130">
        <v>60</v>
      </c>
      <c r="D9" s="56"/>
      <c r="E9" s="131">
        <f>C9</f>
        <v>60</v>
      </c>
      <c r="F9" s="56"/>
      <c r="G9" s="56"/>
      <c r="H9" s="56"/>
      <c r="J9" s="40">
        <v>45397</v>
      </c>
      <c r="K9" s="40">
        <v>45397</v>
      </c>
      <c r="L9" s="124"/>
      <c r="M9" s="39" t="s">
        <v>241</v>
      </c>
      <c r="N9" s="39" t="s">
        <v>242</v>
      </c>
      <c r="O9" s="50">
        <v>429.72</v>
      </c>
      <c r="P9" s="50">
        <v>0</v>
      </c>
      <c r="Q9" s="50">
        <f t="shared" si="0"/>
        <v>429.72</v>
      </c>
      <c r="R9" s="50">
        <f t="shared" si="1"/>
        <v>429.72</v>
      </c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39"/>
      <c r="AU9" s="39"/>
      <c r="AV9" s="39"/>
      <c r="AW9" s="41"/>
      <c r="AX9" s="61"/>
      <c r="AY9" s="61"/>
      <c r="AZ9" s="61"/>
      <c r="BA9" s="61"/>
      <c r="BB9" s="61"/>
      <c r="BC9" s="61"/>
      <c r="BD9" s="61"/>
      <c r="BE9" s="61"/>
      <c r="BF9" s="61"/>
      <c r="BG9" s="61"/>
      <c r="BH9" s="61"/>
    </row>
    <row r="10" spans="1:60" x14ac:dyDescent="0.25">
      <c r="A10" s="127">
        <v>45390</v>
      </c>
      <c r="B10" s="60" t="s">
        <v>260</v>
      </c>
      <c r="C10" s="130">
        <v>523.99</v>
      </c>
      <c r="D10" s="56"/>
      <c r="E10" s="56"/>
      <c r="F10" s="131">
        <f>C10</f>
        <v>523.99</v>
      </c>
      <c r="G10" s="56"/>
      <c r="H10" s="56"/>
      <c r="J10" s="40">
        <v>45392</v>
      </c>
      <c r="K10" s="40">
        <v>45392</v>
      </c>
      <c r="L10" s="38" t="s">
        <v>243</v>
      </c>
      <c r="M10" s="39" t="s">
        <v>106</v>
      </c>
      <c r="N10" s="39" t="s">
        <v>244</v>
      </c>
      <c r="O10" s="50">
        <v>53.6</v>
      </c>
      <c r="P10" s="50">
        <f>O10/6</f>
        <v>8.9333333333333336</v>
      </c>
      <c r="Q10" s="50">
        <f t="shared" si="0"/>
        <v>44.666666666666671</v>
      </c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>
        <f>O10-P10</f>
        <v>44.666666666666671</v>
      </c>
      <c r="AS10" s="50"/>
      <c r="AT10" s="39"/>
      <c r="AU10" s="39"/>
      <c r="AV10" s="41"/>
      <c r="AW10" s="4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</row>
    <row r="11" spans="1:60" x14ac:dyDescent="0.25">
      <c r="A11" s="127">
        <v>45387</v>
      </c>
      <c r="B11" s="38" t="s">
        <v>304</v>
      </c>
      <c r="C11" s="130">
        <v>91934</v>
      </c>
      <c r="D11" s="130">
        <v>91934</v>
      </c>
      <c r="E11" s="44"/>
      <c r="F11" s="44"/>
      <c r="G11" s="56"/>
      <c r="H11" s="56"/>
      <c r="J11" s="40">
        <v>45379</v>
      </c>
      <c r="K11" s="40">
        <v>45408</v>
      </c>
      <c r="L11" s="44" t="s">
        <v>261</v>
      </c>
      <c r="M11" s="135" t="s">
        <v>262</v>
      </c>
      <c r="N11" s="135" t="s">
        <v>263</v>
      </c>
      <c r="O11" s="137">
        <v>1656</v>
      </c>
      <c r="P11" s="138">
        <v>276</v>
      </c>
      <c r="Q11" s="50">
        <f t="shared" si="0"/>
        <v>1380</v>
      </c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  <c r="AF11" s="138"/>
      <c r="AG11" s="138"/>
      <c r="AH11" s="138"/>
      <c r="AI11" s="138"/>
      <c r="AJ11" s="138"/>
      <c r="AK11" s="138"/>
      <c r="AL11" s="138"/>
      <c r="AM11" s="138"/>
      <c r="AN11" s="138"/>
      <c r="AO11" s="138"/>
      <c r="AP11" s="138"/>
      <c r="AQ11" s="138"/>
      <c r="AR11" s="138"/>
      <c r="AS11" s="138"/>
      <c r="AT11" s="138"/>
      <c r="AU11" s="138"/>
      <c r="AV11" s="138"/>
      <c r="AW11" s="148"/>
      <c r="AX11" s="138">
        <v>1380</v>
      </c>
      <c r="AY11" s="138"/>
      <c r="AZ11" s="138"/>
      <c r="BA11" s="138"/>
      <c r="BB11" s="138"/>
      <c r="BC11" s="138"/>
      <c r="BD11" s="138"/>
      <c r="BE11" s="138"/>
      <c r="BF11" s="138"/>
      <c r="BG11" s="138"/>
      <c r="BH11" s="138"/>
    </row>
    <row r="12" spans="1:60" x14ac:dyDescent="0.25">
      <c r="A12" s="127">
        <v>45385</v>
      </c>
      <c r="B12" s="60" t="s">
        <v>1</v>
      </c>
      <c r="C12" s="130">
        <v>81</v>
      </c>
      <c r="D12" s="56"/>
      <c r="E12" s="131">
        <f>C12</f>
        <v>81</v>
      </c>
      <c r="F12" s="56"/>
      <c r="G12" s="56"/>
      <c r="H12" s="56"/>
      <c r="J12" s="40">
        <v>45379</v>
      </c>
      <c r="K12" s="40">
        <v>45408</v>
      </c>
      <c r="L12" s="38" t="s">
        <v>267</v>
      </c>
      <c r="M12" s="136" t="s">
        <v>264</v>
      </c>
      <c r="N12" s="136" t="s">
        <v>265</v>
      </c>
      <c r="O12" s="139">
        <v>68.39</v>
      </c>
      <c r="P12" s="139">
        <v>11.4</v>
      </c>
      <c r="Q12" s="50">
        <f t="shared" si="0"/>
        <v>56.99</v>
      </c>
      <c r="R12" s="139"/>
      <c r="S12" s="139"/>
      <c r="T12" s="139"/>
      <c r="U12" s="139"/>
      <c r="V12" s="139"/>
      <c r="W12" s="139"/>
      <c r="X12" s="139"/>
      <c r="Y12" s="139"/>
      <c r="Z12" s="139"/>
      <c r="AA12" s="139"/>
      <c r="AB12" s="139"/>
      <c r="AC12" s="139"/>
      <c r="AD12" s="139"/>
      <c r="AE12" s="139"/>
      <c r="AF12" s="139"/>
      <c r="AG12" s="139"/>
      <c r="AH12" s="139">
        <v>56.99</v>
      </c>
      <c r="AI12" s="139"/>
      <c r="AJ12" s="139"/>
      <c r="AK12" s="139"/>
      <c r="AL12" s="139"/>
      <c r="AM12" s="139"/>
      <c r="AN12" s="139"/>
      <c r="AO12" s="139"/>
      <c r="AP12" s="139"/>
      <c r="AQ12" s="139"/>
      <c r="AR12" s="139"/>
      <c r="AS12" s="139"/>
      <c r="AT12" s="137"/>
      <c r="AU12" s="137"/>
      <c r="AV12" s="137"/>
      <c r="AW12" s="56"/>
      <c r="AX12" s="137"/>
      <c r="AY12" s="137"/>
      <c r="AZ12" s="137"/>
      <c r="BA12" s="137"/>
      <c r="BB12" s="137"/>
      <c r="BC12" s="137"/>
      <c r="BD12" s="137"/>
      <c r="BE12" s="137"/>
      <c r="BF12" s="137"/>
      <c r="BG12" s="137"/>
      <c r="BH12" s="137"/>
    </row>
    <row r="13" spans="1:60" x14ac:dyDescent="0.25">
      <c r="A13" s="127">
        <v>45384</v>
      </c>
      <c r="B13" s="60" t="s">
        <v>1</v>
      </c>
      <c r="C13" s="130">
        <v>108</v>
      </c>
      <c r="D13" s="56"/>
      <c r="E13" s="131">
        <f>C13</f>
        <v>108</v>
      </c>
      <c r="F13" s="56"/>
      <c r="G13" s="56"/>
      <c r="H13" s="56"/>
      <c r="J13" s="40">
        <v>45382</v>
      </c>
      <c r="K13" s="40">
        <v>45408</v>
      </c>
      <c r="L13" s="44" t="s">
        <v>266</v>
      </c>
      <c r="M13" s="135" t="s">
        <v>268</v>
      </c>
      <c r="N13" s="135" t="s">
        <v>269</v>
      </c>
      <c r="O13" s="137">
        <v>1424.44</v>
      </c>
      <c r="P13" s="138">
        <v>237.41</v>
      </c>
      <c r="Q13" s="50">
        <f t="shared" si="0"/>
        <v>1187.03</v>
      </c>
      <c r="R13" s="138"/>
      <c r="S13" s="138"/>
      <c r="T13" s="138"/>
      <c r="U13" s="138"/>
      <c r="V13" s="138"/>
      <c r="W13" s="138"/>
      <c r="X13" s="138"/>
      <c r="Y13" s="138"/>
      <c r="Z13" s="138"/>
      <c r="AA13" s="138"/>
      <c r="AB13" s="138"/>
      <c r="AC13" s="138"/>
      <c r="AD13" s="138">
        <v>1187.03</v>
      </c>
      <c r="AE13" s="138"/>
      <c r="AF13" s="138"/>
      <c r="AG13" s="138"/>
      <c r="AH13" s="138"/>
      <c r="AI13" s="138"/>
      <c r="AJ13" s="138"/>
      <c r="AK13" s="138"/>
      <c r="AL13" s="138"/>
      <c r="AM13" s="138"/>
      <c r="AN13" s="138"/>
      <c r="AO13" s="138"/>
      <c r="AP13" s="138"/>
      <c r="AQ13" s="138"/>
      <c r="AR13" s="138"/>
      <c r="AS13" s="138"/>
      <c r="AT13" s="138"/>
      <c r="AU13" s="138"/>
      <c r="AV13" s="138"/>
      <c r="AW13" s="148"/>
      <c r="AX13" s="138"/>
      <c r="AY13" s="138"/>
      <c r="AZ13" s="138"/>
      <c r="BA13" s="138"/>
      <c r="BB13" s="138"/>
      <c r="BC13" s="138"/>
      <c r="BD13" s="138"/>
      <c r="BE13" s="138"/>
      <c r="BF13" s="138"/>
      <c r="BG13" s="138"/>
      <c r="BH13" s="138"/>
    </row>
    <row r="14" spans="1:60" x14ac:dyDescent="0.25">
      <c r="A14" s="40"/>
      <c r="B14" s="38"/>
      <c r="C14" s="56"/>
      <c r="D14" s="56"/>
      <c r="E14" s="56"/>
      <c r="F14" s="56"/>
      <c r="G14" s="56"/>
      <c r="H14" s="56"/>
      <c r="J14" s="40">
        <v>45379</v>
      </c>
      <c r="K14" s="40">
        <v>45408</v>
      </c>
      <c r="L14" s="38" t="s">
        <v>270</v>
      </c>
      <c r="M14" s="136" t="s">
        <v>271</v>
      </c>
      <c r="N14" s="136" t="s">
        <v>272</v>
      </c>
      <c r="O14" s="139">
        <v>88.73</v>
      </c>
      <c r="P14" s="139">
        <v>14.79</v>
      </c>
      <c r="Q14" s="50">
        <f t="shared" si="0"/>
        <v>73.94</v>
      </c>
      <c r="R14" s="139"/>
      <c r="S14" s="139"/>
      <c r="T14" s="139"/>
      <c r="U14" s="139"/>
      <c r="V14" s="139"/>
      <c r="W14" s="139"/>
      <c r="X14" s="139"/>
      <c r="Y14" s="139">
        <f>69.99+3.95</f>
        <v>73.94</v>
      </c>
      <c r="Z14" s="139"/>
      <c r="AA14" s="139"/>
      <c r="AB14" s="139"/>
      <c r="AC14" s="139"/>
      <c r="AD14" s="139"/>
      <c r="AE14" s="139"/>
      <c r="AF14" s="139"/>
      <c r="AG14" s="139"/>
      <c r="AH14" s="139"/>
      <c r="AI14" s="139"/>
      <c r="AJ14" s="139"/>
      <c r="AK14" s="139"/>
      <c r="AL14" s="139"/>
      <c r="AM14" s="139"/>
      <c r="AN14" s="139"/>
      <c r="AO14" s="139"/>
      <c r="AP14" s="139"/>
      <c r="AQ14" s="139"/>
      <c r="AR14" s="139"/>
      <c r="AS14" s="139"/>
      <c r="AT14" s="137"/>
      <c r="AU14" s="137"/>
      <c r="AV14" s="137"/>
      <c r="AW14" s="56"/>
      <c r="AX14" s="137"/>
      <c r="AY14" s="137"/>
      <c r="AZ14" s="137"/>
      <c r="BA14" s="137"/>
      <c r="BB14" s="137"/>
      <c r="BC14" s="137"/>
      <c r="BD14" s="137"/>
      <c r="BE14" s="137"/>
      <c r="BF14" s="137"/>
      <c r="BG14" s="137"/>
      <c r="BH14" s="137"/>
    </row>
    <row r="15" spans="1:60" x14ac:dyDescent="0.25">
      <c r="A15" s="40"/>
      <c r="B15" s="38"/>
      <c r="C15" s="56"/>
      <c r="D15" s="56"/>
      <c r="E15" s="56"/>
      <c r="F15" s="56"/>
      <c r="G15" s="56"/>
      <c r="H15" s="56"/>
      <c r="J15" s="40">
        <v>45365</v>
      </c>
      <c r="K15" s="40">
        <v>45407</v>
      </c>
      <c r="L15" s="124"/>
      <c r="M15" s="135" t="s">
        <v>273</v>
      </c>
      <c r="N15" s="135" t="s">
        <v>274</v>
      </c>
      <c r="O15" s="137">
        <v>526.88</v>
      </c>
      <c r="P15" s="138">
        <v>0</v>
      </c>
      <c r="Q15" s="50">
        <f t="shared" si="0"/>
        <v>526.88</v>
      </c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>
        <v>526.88</v>
      </c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38"/>
      <c r="AU15" s="138"/>
      <c r="AV15" s="138"/>
      <c r="AW15" s="148"/>
      <c r="AX15" s="138"/>
      <c r="AY15" s="138"/>
      <c r="AZ15" s="138"/>
      <c r="BA15" s="138"/>
      <c r="BB15" s="138"/>
      <c r="BC15" s="138"/>
      <c r="BD15" s="138"/>
      <c r="BE15" s="138"/>
      <c r="BF15" s="138"/>
      <c r="BG15" s="138"/>
      <c r="BH15" s="138"/>
    </row>
    <row r="16" spans="1:60" ht="15.75" thickBot="1" x14ac:dyDescent="0.3">
      <c r="A16" s="38"/>
      <c r="B16" s="38"/>
      <c r="C16" s="134">
        <f>SUM(C5:C15)</f>
        <v>92971.99</v>
      </c>
      <c r="D16" s="134">
        <f t="shared" ref="D16:H16" si="2">SUM(D5:D15)</f>
        <v>91934</v>
      </c>
      <c r="E16" s="134">
        <f t="shared" si="2"/>
        <v>514</v>
      </c>
      <c r="F16" s="134">
        <f t="shared" si="2"/>
        <v>523.99</v>
      </c>
      <c r="G16" s="134">
        <f t="shared" si="2"/>
        <v>0</v>
      </c>
      <c r="H16" s="134">
        <f t="shared" si="2"/>
        <v>0</v>
      </c>
      <c r="J16" s="40">
        <v>45388</v>
      </c>
      <c r="K16" s="40">
        <v>45408</v>
      </c>
      <c r="L16" s="38" t="s">
        <v>275</v>
      </c>
      <c r="M16" s="136" t="s">
        <v>276</v>
      </c>
      <c r="N16" s="136" t="s">
        <v>277</v>
      </c>
      <c r="O16" s="139">
        <v>16536</v>
      </c>
      <c r="P16" s="139">
        <v>2756</v>
      </c>
      <c r="Q16" s="50">
        <f t="shared" si="0"/>
        <v>13780</v>
      </c>
      <c r="R16" s="139"/>
      <c r="S16" s="139"/>
      <c r="T16" s="139"/>
      <c r="U16" s="139"/>
      <c r="V16" s="139"/>
      <c r="W16" s="139"/>
      <c r="X16" s="139"/>
      <c r="Y16" s="139"/>
      <c r="Z16" s="139"/>
      <c r="AA16" s="139"/>
      <c r="AB16" s="139"/>
      <c r="AC16" s="139"/>
      <c r="AD16" s="139"/>
      <c r="AE16" s="139"/>
      <c r="AF16" s="139"/>
      <c r="AG16" s="139"/>
      <c r="AH16" s="139"/>
      <c r="AI16" s="139"/>
      <c r="AJ16" s="139"/>
      <c r="AK16" s="139"/>
      <c r="AL16" s="139"/>
      <c r="AM16" s="139"/>
      <c r="AN16" s="139"/>
      <c r="AO16" s="139"/>
      <c r="AP16" s="139"/>
      <c r="AQ16" s="139"/>
      <c r="AR16" s="139"/>
      <c r="AS16" s="139"/>
      <c r="AT16" s="137"/>
      <c r="AU16" s="137"/>
      <c r="AV16" s="137"/>
      <c r="AW16" s="56"/>
      <c r="AX16" s="137"/>
      <c r="AY16" s="137"/>
      <c r="AZ16" s="137"/>
      <c r="BA16" s="137"/>
      <c r="BB16" s="137"/>
      <c r="BC16" s="137"/>
      <c r="BD16" s="137"/>
      <c r="BE16" s="137"/>
      <c r="BF16" s="137"/>
      <c r="BG16" s="137"/>
      <c r="BH16" s="137">
        <v>13780</v>
      </c>
    </row>
    <row r="17" spans="1:60" ht="15.75" thickTop="1" x14ac:dyDescent="0.25">
      <c r="C17" s="140"/>
      <c r="D17" s="140"/>
      <c r="E17" s="140"/>
      <c r="F17" s="140"/>
      <c r="G17" s="140"/>
      <c r="H17" s="140"/>
      <c r="J17" s="40">
        <v>45390</v>
      </c>
      <c r="K17" s="40">
        <v>45363</v>
      </c>
      <c r="L17" s="44" t="s">
        <v>278</v>
      </c>
      <c r="M17" s="135" t="s">
        <v>279</v>
      </c>
      <c r="N17" s="135" t="s">
        <v>280</v>
      </c>
      <c r="O17" s="137">
        <v>12</v>
      </c>
      <c r="P17" s="138">
        <v>2</v>
      </c>
      <c r="Q17" s="50">
        <f t="shared" si="0"/>
        <v>10</v>
      </c>
      <c r="R17" s="138"/>
      <c r="S17" s="138"/>
      <c r="T17" s="138"/>
      <c r="U17" s="138"/>
      <c r="V17" s="138"/>
      <c r="W17" s="138"/>
      <c r="X17" s="138"/>
      <c r="Y17" s="138"/>
      <c r="Z17" s="138"/>
      <c r="AA17" s="138"/>
      <c r="AB17" s="138"/>
      <c r="AC17" s="138">
        <v>10</v>
      </c>
      <c r="AD17" s="138"/>
      <c r="AE17" s="138"/>
      <c r="AF17" s="138"/>
      <c r="AG17" s="138"/>
      <c r="AH17" s="138"/>
      <c r="AI17" s="138"/>
      <c r="AJ17" s="138"/>
      <c r="AK17" s="138"/>
      <c r="AL17" s="138"/>
      <c r="AM17" s="138"/>
      <c r="AN17" s="138"/>
      <c r="AO17" s="138"/>
      <c r="AP17" s="138"/>
      <c r="AQ17" s="138"/>
      <c r="AR17" s="138"/>
      <c r="AS17" s="138"/>
      <c r="AT17" s="138"/>
      <c r="AU17" s="138"/>
      <c r="AV17" s="138"/>
      <c r="AW17" s="148"/>
      <c r="AX17" s="138"/>
      <c r="AY17" s="138"/>
      <c r="AZ17" s="138"/>
      <c r="BA17" s="138"/>
      <c r="BB17" s="138"/>
      <c r="BC17" s="138"/>
      <c r="BD17" s="138"/>
      <c r="BE17" s="138"/>
      <c r="BF17" s="138"/>
      <c r="BG17" s="138"/>
      <c r="BH17" s="138"/>
    </row>
    <row r="18" spans="1:60" x14ac:dyDescent="0.25">
      <c r="C18" s="140"/>
      <c r="D18" s="140"/>
      <c r="E18" s="140"/>
      <c r="F18" s="140"/>
      <c r="G18" s="140"/>
      <c r="H18" s="140"/>
      <c r="J18" s="40">
        <v>45380</v>
      </c>
      <c r="K18" s="40">
        <v>45408</v>
      </c>
      <c r="L18" s="38" t="s">
        <v>281</v>
      </c>
      <c r="M18" s="136" t="s">
        <v>282</v>
      </c>
      <c r="N18" s="136" t="s">
        <v>283</v>
      </c>
      <c r="O18" s="139">
        <v>69.150000000000006</v>
      </c>
      <c r="P18" s="139">
        <v>11.53</v>
      </c>
      <c r="Q18" s="50">
        <f t="shared" si="0"/>
        <v>57.62</v>
      </c>
      <c r="R18" s="139"/>
      <c r="S18" s="139"/>
      <c r="T18" s="139"/>
      <c r="U18" s="139"/>
      <c r="V18" s="139"/>
      <c r="W18" s="139"/>
      <c r="X18" s="139"/>
      <c r="Y18" s="139"/>
      <c r="Z18" s="139"/>
      <c r="AA18" s="139"/>
      <c r="AB18" s="139">
        <v>57.62</v>
      </c>
      <c r="AC18" s="139"/>
      <c r="AD18" s="139"/>
      <c r="AE18" s="139"/>
      <c r="AF18" s="139"/>
      <c r="AG18" s="139"/>
      <c r="AH18" s="139"/>
      <c r="AI18" s="139"/>
      <c r="AJ18" s="139"/>
      <c r="AK18" s="139"/>
      <c r="AL18" s="139"/>
      <c r="AM18" s="139"/>
      <c r="AN18" s="139"/>
      <c r="AO18" s="139"/>
      <c r="AP18" s="139"/>
      <c r="AQ18" s="139"/>
      <c r="AR18" s="139"/>
      <c r="AS18" s="139"/>
      <c r="AT18" s="137"/>
      <c r="AU18" s="137"/>
      <c r="AV18" s="137"/>
      <c r="AW18" s="56"/>
      <c r="AX18" s="137"/>
      <c r="AY18" s="137"/>
      <c r="AZ18" s="137"/>
      <c r="BA18" s="137"/>
      <c r="BB18" s="137"/>
      <c r="BC18" s="137"/>
      <c r="BD18" s="137"/>
      <c r="BE18" s="137"/>
      <c r="BF18" s="137"/>
      <c r="BG18" s="137"/>
      <c r="BH18" s="137"/>
    </row>
    <row r="19" spans="1:60" x14ac:dyDescent="0.25">
      <c r="C19" s="128"/>
      <c r="D19" s="70"/>
      <c r="E19" s="70"/>
      <c r="F19" s="70"/>
      <c r="G19" s="70"/>
      <c r="H19" s="70"/>
      <c r="J19" s="40">
        <v>45380</v>
      </c>
      <c r="K19" s="40">
        <v>45408</v>
      </c>
      <c r="L19" s="38" t="s">
        <v>281</v>
      </c>
      <c r="M19" s="136" t="s">
        <v>282</v>
      </c>
      <c r="N19" s="136" t="s">
        <v>284</v>
      </c>
      <c r="O19" s="139">
        <v>181.8</v>
      </c>
      <c r="P19" s="139">
        <v>30.3</v>
      </c>
      <c r="Q19" s="50">
        <f t="shared" si="0"/>
        <v>151.5</v>
      </c>
      <c r="R19" s="139"/>
      <c r="S19" s="139"/>
      <c r="T19" s="139"/>
      <c r="U19" s="139"/>
      <c r="V19" s="139"/>
      <c r="W19" s="139"/>
      <c r="X19" s="139"/>
      <c r="Y19" s="139"/>
      <c r="Z19" s="139"/>
      <c r="AA19" s="139"/>
      <c r="AB19" s="139"/>
      <c r="AC19" s="139"/>
      <c r="AD19" s="139"/>
      <c r="AE19" s="139"/>
      <c r="AF19" s="139"/>
      <c r="AG19" s="139"/>
      <c r="AH19" s="139"/>
      <c r="AI19" s="139"/>
      <c r="AJ19" s="139"/>
      <c r="AK19" s="139"/>
      <c r="AL19" s="139"/>
      <c r="AM19" s="139"/>
      <c r="AN19" s="139"/>
      <c r="AO19" s="139"/>
      <c r="AP19" s="139"/>
      <c r="AQ19" s="139"/>
      <c r="AR19" s="139"/>
      <c r="AS19" s="139">
        <v>151.5</v>
      </c>
      <c r="AT19" s="137"/>
      <c r="AU19" s="137"/>
      <c r="AV19" s="137"/>
      <c r="AW19" s="56"/>
      <c r="AX19" s="137"/>
      <c r="AY19" s="137"/>
      <c r="AZ19" s="137"/>
      <c r="BA19" s="137"/>
      <c r="BB19" s="137"/>
      <c r="BC19" s="137"/>
      <c r="BD19" s="137"/>
      <c r="BE19" s="137"/>
      <c r="BF19" s="137"/>
      <c r="BG19" s="137"/>
      <c r="BH19" s="137"/>
    </row>
    <row r="20" spans="1:60" x14ac:dyDescent="0.25">
      <c r="J20" s="40">
        <v>45384</v>
      </c>
      <c r="K20" s="40">
        <v>45408</v>
      </c>
      <c r="L20" s="124"/>
      <c r="M20" s="136" t="s">
        <v>285</v>
      </c>
      <c r="N20" s="136" t="s">
        <v>286</v>
      </c>
      <c r="O20" s="139">
        <v>32.950000000000003</v>
      </c>
      <c r="P20" s="139">
        <v>0</v>
      </c>
      <c r="Q20" s="50">
        <f t="shared" si="0"/>
        <v>32.950000000000003</v>
      </c>
      <c r="R20" s="139"/>
      <c r="S20" s="139"/>
      <c r="T20" s="139"/>
      <c r="U20" s="139"/>
      <c r="V20" s="139"/>
      <c r="W20" s="139"/>
      <c r="X20" s="139"/>
      <c r="Y20" s="139"/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>
        <v>32.950000000000003</v>
      </c>
      <c r="AR20" s="139"/>
      <c r="AS20" s="139"/>
      <c r="AT20" s="137"/>
      <c r="AU20" s="137"/>
      <c r="AV20" s="137"/>
      <c r="AW20" s="56"/>
      <c r="AX20" s="137"/>
      <c r="AY20" s="137"/>
      <c r="AZ20" s="137"/>
      <c r="BA20" s="137"/>
      <c r="BB20" s="137"/>
      <c r="BC20" s="137"/>
      <c r="BD20" s="137"/>
      <c r="BE20" s="137"/>
      <c r="BF20" s="137"/>
      <c r="BG20" s="137"/>
      <c r="BH20" s="137"/>
    </row>
    <row r="21" spans="1:60" x14ac:dyDescent="0.25">
      <c r="C21" s="140"/>
      <c r="D21" s="140"/>
      <c r="E21" s="140"/>
      <c r="F21" s="140"/>
      <c r="G21" s="140"/>
      <c r="H21" s="140"/>
      <c r="J21" s="40">
        <v>45386</v>
      </c>
      <c r="K21" s="40">
        <v>45408</v>
      </c>
      <c r="L21" s="38" t="s">
        <v>308</v>
      </c>
      <c r="M21" s="136" t="s">
        <v>306</v>
      </c>
      <c r="N21" s="136" t="s">
        <v>307</v>
      </c>
      <c r="O21" s="139">
        <v>535.20000000000005</v>
      </c>
      <c r="P21" s="139">
        <v>89.2</v>
      </c>
      <c r="Q21" s="50">
        <f t="shared" ref="Q21" si="3">SUM(R21:BH21)</f>
        <v>446</v>
      </c>
      <c r="R21" s="139"/>
      <c r="S21" s="139"/>
      <c r="T21" s="139"/>
      <c r="U21" s="139"/>
      <c r="V21" s="139"/>
      <c r="W21" s="139"/>
      <c r="X21" s="139"/>
      <c r="Y21" s="139"/>
      <c r="Z21" s="139"/>
      <c r="AA21" s="139"/>
      <c r="AB21" s="139"/>
      <c r="AC21" s="139"/>
      <c r="AD21" s="139"/>
      <c r="AE21" s="139"/>
      <c r="AF21" s="139"/>
      <c r="AG21" s="139">
        <v>446</v>
      </c>
      <c r="AH21" s="139"/>
      <c r="AI21" s="139"/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7"/>
      <c r="AU21" s="137"/>
      <c r="AV21" s="137"/>
      <c r="AW21" s="56"/>
      <c r="AX21" s="137"/>
      <c r="AY21" s="137"/>
      <c r="AZ21" s="137"/>
      <c r="BA21" s="137"/>
      <c r="BB21" s="137"/>
      <c r="BC21" s="137"/>
      <c r="BD21" s="137"/>
      <c r="BE21" s="137"/>
      <c r="BF21" s="137"/>
      <c r="BG21" s="137"/>
      <c r="BH21" s="137"/>
    </row>
    <row r="22" spans="1:60" x14ac:dyDescent="0.25">
      <c r="C22" s="140"/>
      <c r="D22" s="140"/>
      <c r="E22" s="140"/>
      <c r="F22" s="140"/>
      <c r="G22" s="140"/>
      <c r="H22" s="140"/>
      <c r="J22" s="40">
        <v>45394</v>
      </c>
      <c r="K22" s="40">
        <v>45408</v>
      </c>
      <c r="L22" s="38" t="s">
        <v>287</v>
      </c>
      <c r="M22" s="136" t="s">
        <v>288</v>
      </c>
      <c r="N22" s="136" t="s">
        <v>289</v>
      </c>
      <c r="O22" s="139">
        <v>185.04</v>
      </c>
      <c r="P22" s="139">
        <v>30.84</v>
      </c>
      <c r="Q22" s="50">
        <f t="shared" si="0"/>
        <v>154.19999999999999</v>
      </c>
      <c r="R22" s="139"/>
      <c r="S22" s="139"/>
      <c r="T22" s="139"/>
      <c r="U22" s="139"/>
      <c r="V22" s="139"/>
      <c r="W22" s="139"/>
      <c r="X22" s="139"/>
      <c r="Y22" s="139"/>
      <c r="Z22" s="139"/>
      <c r="AA22" s="139"/>
      <c r="AB22" s="139"/>
      <c r="AC22" s="139"/>
      <c r="AD22" s="139"/>
      <c r="AE22" s="139"/>
      <c r="AG22" s="139">
        <v>154.19999999999999</v>
      </c>
      <c r="AH22" s="139"/>
      <c r="AI22" s="139"/>
      <c r="AJ22" s="139"/>
      <c r="AK22" s="139"/>
      <c r="AL22" s="139"/>
      <c r="AM22" s="139"/>
      <c r="AN22" s="139"/>
      <c r="AO22" s="139"/>
      <c r="AP22" s="139"/>
      <c r="AQ22" s="139"/>
      <c r="AR22" s="139"/>
      <c r="AS22" s="139"/>
      <c r="AT22" s="137"/>
      <c r="AU22" s="137"/>
      <c r="AV22" s="137"/>
      <c r="AW22" s="56"/>
      <c r="AX22" s="137"/>
      <c r="AY22" s="137"/>
      <c r="AZ22" s="137"/>
      <c r="BA22" s="137"/>
      <c r="BB22" s="137"/>
      <c r="BC22" s="137"/>
      <c r="BD22" s="137"/>
      <c r="BE22" s="137"/>
      <c r="BF22" s="137"/>
      <c r="BG22" s="137"/>
      <c r="BH22" s="137"/>
    </row>
    <row r="23" spans="1:60" x14ac:dyDescent="0.25">
      <c r="C23" s="140"/>
      <c r="D23" s="140"/>
      <c r="E23" s="140"/>
      <c r="F23" s="140"/>
      <c r="G23" s="140"/>
      <c r="H23" s="140"/>
      <c r="J23" s="40">
        <v>45385</v>
      </c>
      <c r="K23" s="40">
        <v>45408</v>
      </c>
      <c r="L23" s="124"/>
      <c r="M23" s="136" t="s">
        <v>290</v>
      </c>
      <c r="N23" s="136" t="s">
        <v>291</v>
      </c>
      <c r="O23" s="139">
        <v>299</v>
      </c>
      <c r="P23" s="139">
        <v>0</v>
      </c>
      <c r="Q23" s="50">
        <f t="shared" si="0"/>
        <v>299</v>
      </c>
      <c r="R23" s="139"/>
      <c r="S23" s="139"/>
      <c r="T23" s="139"/>
      <c r="U23" s="139"/>
      <c r="V23" s="139"/>
      <c r="W23" s="139"/>
      <c r="X23" s="139"/>
      <c r="Y23" s="139"/>
      <c r="Z23" s="139"/>
      <c r="AA23" s="139"/>
      <c r="AB23" s="139"/>
      <c r="AC23" s="139"/>
      <c r="AD23" s="139"/>
      <c r="AE23" s="139"/>
      <c r="AF23" s="139"/>
      <c r="AG23" s="139"/>
      <c r="AH23" s="139"/>
      <c r="AI23" s="139"/>
      <c r="AJ23" s="139"/>
      <c r="AK23" s="139"/>
      <c r="AL23" s="139"/>
      <c r="AM23" s="139"/>
      <c r="AN23" s="139"/>
      <c r="AO23" s="139"/>
      <c r="AP23" s="139"/>
      <c r="AQ23" s="139"/>
      <c r="AR23" s="139"/>
      <c r="AS23" s="139">
        <v>299</v>
      </c>
      <c r="AT23" s="137"/>
      <c r="AU23" s="137"/>
      <c r="AV23" s="137"/>
      <c r="AW23" s="56"/>
      <c r="AX23" s="137"/>
      <c r="AY23" s="137"/>
      <c r="AZ23" s="137"/>
      <c r="BA23" s="137"/>
      <c r="BB23" s="137"/>
      <c r="BC23" s="137"/>
      <c r="BD23" s="137"/>
      <c r="BE23" s="137"/>
      <c r="BF23" s="137"/>
      <c r="BG23" s="137"/>
      <c r="BH23" s="137"/>
    </row>
    <row r="24" spans="1:60" x14ac:dyDescent="0.25">
      <c r="C24" s="140"/>
      <c r="D24" s="140"/>
      <c r="E24" s="140"/>
      <c r="F24" s="140"/>
      <c r="G24" s="140"/>
      <c r="H24" s="140"/>
      <c r="J24" s="40">
        <v>45393</v>
      </c>
      <c r="K24" s="40">
        <v>45408</v>
      </c>
      <c r="L24" s="38" t="s">
        <v>292</v>
      </c>
      <c r="M24" s="136" t="s">
        <v>293</v>
      </c>
      <c r="N24" s="136" t="s">
        <v>294</v>
      </c>
      <c r="O24" s="139">
        <v>123.36</v>
      </c>
      <c r="P24" s="139">
        <v>20.56</v>
      </c>
      <c r="Q24" s="50">
        <f t="shared" si="0"/>
        <v>102.8</v>
      </c>
      <c r="R24" s="139"/>
      <c r="S24" s="139"/>
      <c r="T24" s="139"/>
      <c r="U24" s="139"/>
      <c r="V24" s="139"/>
      <c r="W24" s="139"/>
      <c r="X24" s="139"/>
      <c r="Y24" s="139"/>
      <c r="Z24" s="139"/>
      <c r="AA24" s="139"/>
      <c r="AB24" s="139"/>
      <c r="AC24" s="139"/>
      <c r="AD24" s="139"/>
      <c r="AE24" s="139"/>
      <c r="AF24" s="139">
        <f>90.3+12.5</f>
        <v>102.8</v>
      </c>
      <c r="AG24" s="139"/>
      <c r="AH24" s="139"/>
      <c r="AI24" s="139"/>
      <c r="AJ24" s="139"/>
      <c r="AK24" s="139"/>
      <c r="AL24" s="139"/>
      <c r="AM24" s="139"/>
      <c r="AN24" s="139"/>
      <c r="AO24" s="139"/>
      <c r="AP24" s="139"/>
      <c r="AQ24" s="139"/>
      <c r="AR24" s="139"/>
      <c r="AS24" s="139"/>
      <c r="AT24" s="137"/>
      <c r="AU24" s="137"/>
      <c r="AV24" s="137"/>
      <c r="AW24" s="56"/>
      <c r="AX24" s="137"/>
      <c r="AY24" s="137"/>
      <c r="AZ24" s="137"/>
      <c r="BA24" s="137"/>
      <c r="BB24" s="137"/>
      <c r="BC24" s="137"/>
      <c r="BD24" s="137"/>
      <c r="BE24" s="137"/>
      <c r="BF24" s="137"/>
      <c r="BG24" s="137"/>
      <c r="BH24" s="137"/>
    </row>
    <row r="25" spans="1:60" x14ac:dyDescent="0.25">
      <c r="C25" s="140"/>
      <c r="D25" s="140"/>
      <c r="E25" s="140"/>
      <c r="F25" s="140"/>
      <c r="G25" s="140"/>
      <c r="H25" s="140"/>
      <c r="J25" s="40">
        <v>45397</v>
      </c>
      <c r="K25" s="40">
        <v>45408</v>
      </c>
      <c r="L25" s="38" t="s">
        <v>295</v>
      </c>
      <c r="M25" s="136" t="s">
        <v>296</v>
      </c>
      <c r="N25" s="136" t="s">
        <v>297</v>
      </c>
      <c r="O25" s="139">
        <v>228</v>
      </c>
      <c r="P25" s="139">
        <v>38</v>
      </c>
      <c r="Q25" s="50">
        <f t="shared" ref="Q25" si="4">SUM(R25:BH25)</f>
        <v>190</v>
      </c>
      <c r="R25" s="139"/>
      <c r="S25" s="139"/>
      <c r="T25" s="139"/>
      <c r="U25" s="139"/>
      <c r="V25" s="139"/>
      <c r="W25" s="139"/>
      <c r="X25" s="139"/>
      <c r="Y25" s="139"/>
      <c r="Z25" s="139"/>
      <c r="AA25" s="139"/>
      <c r="AB25" s="139"/>
      <c r="AC25" s="139"/>
      <c r="AD25" s="139"/>
      <c r="AE25" s="139"/>
      <c r="AF25" s="139"/>
      <c r="AG25" s="139"/>
      <c r="AH25" s="139"/>
      <c r="AI25" s="139"/>
      <c r="AJ25" s="139"/>
      <c r="AK25" s="139"/>
      <c r="AL25" s="139"/>
      <c r="AM25" s="139"/>
      <c r="AN25" s="139"/>
      <c r="AO25" s="139"/>
      <c r="AP25" s="139"/>
      <c r="AQ25" s="139"/>
      <c r="AR25" s="139"/>
      <c r="AS25" s="139"/>
      <c r="AT25" s="137"/>
      <c r="AU25" s="137"/>
      <c r="AV25" s="137"/>
      <c r="AW25" s="56"/>
      <c r="AX25" s="137"/>
      <c r="AY25" s="137"/>
      <c r="AZ25" s="137">
        <v>190</v>
      </c>
      <c r="BA25" s="137"/>
      <c r="BB25" s="137"/>
      <c r="BC25" s="137"/>
      <c r="BD25" s="137"/>
      <c r="BE25" s="137"/>
      <c r="BF25" s="137"/>
      <c r="BG25" s="137"/>
      <c r="BH25" s="137"/>
    </row>
    <row r="26" spans="1:60" x14ac:dyDescent="0.25">
      <c r="C26" s="140"/>
      <c r="D26" s="140"/>
      <c r="E26" s="140"/>
      <c r="F26" s="140"/>
      <c r="G26" s="140"/>
      <c r="H26" s="140"/>
      <c r="J26" s="40">
        <v>45392</v>
      </c>
      <c r="K26" s="40">
        <v>45408</v>
      </c>
      <c r="L26" s="38" t="s">
        <v>298</v>
      </c>
      <c r="M26" s="136" t="s">
        <v>299</v>
      </c>
      <c r="N26" s="136" t="s">
        <v>300</v>
      </c>
      <c r="O26" s="139">
        <v>70</v>
      </c>
      <c r="P26" s="139">
        <v>11.67</v>
      </c>
      <c r="Q26" s="50">
        <f t="shared" ref="Q26" si="5">SUM(R26:BH26)</f>
        <v>58.33</v>
      </c>
      <c r="R26" s="139"/>
      <c r="S26" s="139"/>
      <c r="T26" s="139"/>
      <c r="U26" s="139"/>
      <c r="V26" s="139"/>
      <c r="W26" s="139"/>
      <c r="X26" s="139"/>
      <c r="Y26" s="139"/>
      <c r="Z26" s="139"/>
      <c r="AA26" s="139"/>
      <c r="AB26" s="139"/>
      <c r="AC26" s="139"/>
      <c r="AD26" s="139"/>
      <c r="AE26" s="139"/>
      <c r="AF26" s="139"/>
      <c r="AG26" s="139"/>
      <c r="AH26" s="139"/>
      <c r="AI26" s="139"/>
      <c r="AJ26" s="139"/>
      <c r="AK26" s="139"/>
      <c r="AL26" s="139"/>
      <c r="AM26" s="139"/>
      <c r="AN26" s="139"/>
      <c r="AO26" s="139"/>
      <c r="AP26" s="139"/>
      <c r="AQ26" s="139"/>
      <c r="AR26" s="139"/>
      <c r="AS26" s="139"/>
      <c r="AT26" s="137"/>
      <c r="AU26" s="137"/>
      <c r="AV26" s="137"/>
      <c r="AW26" s="56"/>
      <c r="AX26" s="137"/>
      <c r="AY26" s="137"/>
      <c r="AZ26" s="137">
        <v>58.33</v>
      </c>
      <c r="BA26" s="137"/>
      <c r="BB26" s="137"/>
      <c r="BC26" s="137"/>
      <c r="BD26" s="137"/>
      <c r="BE26" s="137"/>
      <c r="BF26" s="137"/>
      <c r="BG26" s="137"/>
      <c r="BH26" s="137"/>
    </row>
    <row r="27" spans="1:60" x14ac:dyDescent="0.25">
      <c r="C27" s="140"/>
      <c r="D27" s="140"/>
      <c r="E27" s="140"/>
      <c r="F27" s="140"/>
      <c r="G27" s="140"/>
      <c r="H27" s="140"/>
      <c r="J27" s="40">
        <v>45401</v>
      </c>
      <c r="K27" s="40">
        <v>45408</v>
      </c>
      <c r="L27" s="38" t="s">
        <v>301</v>
      </c>
      <c r="M27" s="136" t="s">
        <v>302</v>
      </c>
      <c r="N27" s="136" t="s">
        <v>303</v>
      </c>
      <c r="O27" s="139">
        <v>79.8</v>
      </c>
      <c r="P27" s="139">
        <v>13.3</v>
      </c>
      <c r="Q27" s="50">
        <f t="shared" ref="Q27" si="6">SUM(R27:BH27)</f>
        <v>66.5</v>
      </c>
      <c r="R27" s="139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  <c r="AF27" s="139"/>
      <c r="AG27" s="139"/>
      <c r="AH27" s="139"/>
      <c r="AI27" s="139"/>
      <c r="AJ27" s="139"/>
      <c r="AK27" s="139"/>
      <c r="AL27" s="139"/>
      <c r="AM27" s="139"/>
      <c r="AN27" s="139"/>
      <c r="AO27" s="139"/>
      <c r="AP27" s="139"/>
      <c r="AQ27" s="139"/>
      <c r="AR27" s="139"/>
      <c r="AS27" s="139"/>
      <c r="AT27" s="137"/>
      <c r="AU27" s="137"/>
      <c r="AV27" s="137"/>
      <c r="AW27" s="56"/>
      <c r="AX27" s="137"/>
      <c r="AY27" s="137"/>
      <c r="AZ27" s="137"/>
      <c r="BA27" s="137"/>
      <c r="BB27" s="137"/>
      <c r="BC27" s="137"/>
      <c r="BD27" s="137"/>
      <c r="BE27" s="137"/>
      <c r="BF27" s="137"/>
      <c r="BG27" s="137">
        <v>66.5</v>
      </c>
      <c r="BH27" s="137"/>
    </row>
    <row r="28" spans="1:60" x14ac:dyDescent="0.25">
      <c r="C28" s="140"/>
      <c r="D28" s="140"/>
      <c r="E28" s="140"/>
      <c r="F28" s="140"/>
      <c r="G28" s="140"/>
      <c r="H28" s="140"/>
      <c r="J28" s="40">
        <v>45380</v>
      </c>
      <c r="K28" s="40">
        <v>45408</v>
      </c>
      <c r="L28" s="38" t="s">
        <v>281</v>
      </c>
      <c r="M28" s="136" t="s">
        <v>282</v>
      </c>
      <c r="N28" s="136" t="s">
        <v>305</v>
      </c>
      <c r="O28" s="139">
        <v>113.12</v>
      </c>
      <c r="P28" s="139">
        <v>18.850000000000001</v>
      </c>
      <c r="Q28" s="50">
        <f t="shared" si="0"/>
        <v>94.27</v>
      </c>
      <c r="R28" s="139"/>
      <c r="S28" s="139"/>
      <c r="T28" s="139"/>
      <c r="U28" s="139"/>
      <c r="V28" s="139"/>
      <c r="W28" s="139"/>
      <c r="X28" s="139"/>
      <c r="Y28" s="139"/>
      <c r="Z28" s="139"/>
      <c r="AA28" s="139"/>
      <c r="AB28" s="139"/>
      <c r="AC28" s="139"/>
      <c r="AD28" s="139"/>
      <c r="AE28" s="139"/>
      <c r="AF28" s="139"/>
      <c r="AG28" s="139"/>
      <c r="AH28" s="139"/>
      <c r="AI28" s="139"/>
      <c r="AJ28" s="139"/>
      <c r="AK28" s="139"/>
      <c r="AL28" s="139"/>
      <c r="AM28" s="139"/>
      <c r="AN28" s="139"/>
      <c r="AO28" s="139"/>
      <c r="AP28" s="139"/>
      <c r="AQ28" s="139"/>
      <c r="AR28" s="139"/>
      <c r="AS28" s="139">
        <v>94.27</v>
      </c>
      <c r="AT28" s="137"/>
      <c r="AU28" s="137"/>
      <c r="AV28" s="137"/>
      <c r="AW28" s="56"/>
      <c r="AX28" s="137"/>
      <c r="AY28" s="137"/>
      <c r="AZ28" s="137"/>
      <c r="BA28" s="137"/>
      <c r="BB28" s="137"/>
      <c r="BC28" s="137"/>
      <c r="BD28" s="137"/>
      <c r="BE28" s="137"/>
      <c r="BF28" s="137"/>
      <c r="BG28" s="137"/>
      <c r="BH28" s="137"/>
    </row>
    <row r="29" spans="1:60" ht="15.75" thickBot="1" x14ac:dyDescent="0.3">
      <c r="C29" s="140"/>
      <c r="D29" s="140"/>
      <c r="E29" s="140"/>
      <c r="F29" s="140"/>
      <c r="G29" s="140"/>
      <c r="H29" s="140"/>
      <c r="J29" s="38"/>
      <c r="K29" s="40"/>
      <c r="L29" s="38"/>
      <c r="M29" s="39"/>
      <c r="N29" s="39"/>
      <c r="O29" s="42">
        <f t="shared" ref="O29:BH29" si="7">SUM(O5:O28)</f>
        <v>29029.600000000002</v>
      </c>
      <c r="P29" s="42">
        <f t="shared" si="7"/>
        <v>3586.9905855440429</v>
      </c>
      <c r="Q29" s="42">
        <f t="shared" si="7"/>
        <v>25442.609414455961</v>
      </c>
      <c r="R29" s="42">
        <f t="shared" si="7"/>
        <v>6405.88</v>
      </c>
      <c r="S29" s="42">
        <f t="shared" si="7"/>
        <v>0</v>
      </c>
      <c r="T29" s="42">
        <f t="shared" si="7"/>
        <v>148.50274778929096</v>
      </c>
      <c r="U29" s="42">
        <f t="shared" si="7"/>
        <v>0</v>
      </c>
      <c r="V29" s="42">
        <f t="shared" si="7"/>
        <v>0</v>
      </c>
      <c r="W29" s="42">
        <f t="shared" si="7"/>
        <v>0</v>
      </c>
      <c r="X29" s="42">
        <f t="shared" si="7"/>
        <v>0</v>
      </c>
      <c r="Y29" s="42">
        <f t="shared" si="7"/>
        <v>73.94</v>
      </c>
      <c r="Z29" s="42">
        <f t="shared" si="7"/>
        <v>0</v>
      </c>
      <c r="AA29" s="42">
        <f t="shared" si="7"/>
        <v>0</v>
      </c>
      <c r="AB29" s="42">
        <f t="shared" si="7"/>
        <v>57.62</v>
      </c>
      <c r="AC29" s="42">
        <f t="shared" si="7"/>
        <v>10</v>
      </c>
      <c r="AD29" s="42">
        <f t="shared" si="7"/>
        <v>1187.03</v>
      </c>
      <c r="AE29" s="42">
        <f t="shared" si="7"/>
        <v>0</v>
      </c>
      <c r="AF29" s="42">
        <f t="shared" si="7"/>
        <v>629.67999999999995</v>
      </c>
      <c r="AG29" s="42">
        <f t="shared" si="7"/>
        <v>600.20000000000005</v>
      </c>
      <c r="AH29" s="42">
        <f t="shared" si="7"/>
        <v>56.99</v>
      </c>
      <c r="AI29" s="42">
        <f t="shared" si="7"/>
        <v>0</v>
      </c>
      <c r="AJ29" s="42">
        <f t="shared" si="7"/>
        <v>175.55</v>
      </c>
      <c r="AK29" s="42">
        <f t="shared" si="7"/>
        <v>0</v>
      </c>
      <c r="AL29" s="42">
        <f t="shared" si="7"/>
        <v>0</v>
      </c>
      <c r="AM29" s="42">
        <f t="shared" si="7"/>
        <v>0</v>
      </c>
      <c r="AN29" s="42">
        <f t="shared" si="7"/>
        <v>0</v>
      </c>
      <c r="AO29" s="42">
        <f t="shared" si="7"/>
        <v>0</v>
      </c>
      <c r="AP29" s="42">
        <f t="shared" si="7"/>
        <v>0</v>
      </c>
      <c r="AQ29" s="42">
        <f t="shared" si="7"/>
        <v>32.950000000000003</v>
      </c>
      <c r="AR29" s="42">
        <f t="shared" si="7"/>
        <v>44.666666666666671</v>
      </c>
      <c r="AS29" s="42">
        <f t="shared" si="7"/>
        <v>544.77</v>
      </c>
      <c r="AT29" s="42">
        <f t="shared" si="7"/>
        <v>0</v>
      </c>
      <c r="AU29" s="42">
        <f t="shared" si="7"/>
        <v>0</v>
      </c>
      <c r="AV29" s="42">
        <f t="shared" si="7"/>
        <v>0</v>
      </c>
      <c r="AW29" s="42">
        <f t="shared" si="7"/>
        <v>0</v>
      </c>
      <c r="AX29" s="42">
        <f t="shared" si="7"/>
        <v>1380</v>
      </c>
      <c r="AY29" s="42">
        <f t="shared" si="7"/>
        <v>0</v>
      </c>
      <c r="AZ29" s="42">
        <f t="shared" si="7"/>
        <v>248.32999999999998</v>
      </c>
      <c r="BA29" s="42">
        <f t="shared" si="7"/>
        <v>0</v>
      </c>
      <c r="BB29" s="42">
        <f t="shared" si="7"/>
        <v>0</v>
      </c>
      <c r="BC29" s="42">
        <f t="shared" si="7"/>
        <v>0</v>
      </c>
      <c r="BD29" s="42">
        <f t="shared" si="7"/>
        <v>0</v>
      </c>
      <c r="BE29" s="42">
        <f t="shared" si="7"/>
        <v>0</v>
      </c>
      <c r="BF29" s="42">
        <f t="shared" si="7"/>
        <v>0</v>
      </c>
      <c r="BG29" s="42">
        <f t="shared" si="7"/>
        <v>66.5</v>
      </c>
      <c r="BH29" s="42">
        <f t="shared" si="7"/>
        <v>13780</v>
      </c>
    </row>
    <row r="30" spans="1:60" ht="15.75" thickTop="1" x14ac:dyDescent="0.25">
      <c r="C30" s="140"/>
      <c r="D30" s="140"/>
      <c r="E30" s="140"/>
      <c r="F30" s="140"/>
      <c r="G30" s="140"/>
      <c r="H30" s="140"/>
    </row>
    <row r="31" spans="1:60" ht="18.75" x14ac:dyDescent="0.3">
      <c r="A31" s="65" t="s">
        <v>158</v>
      </c>
      <c r="B31" s="65"/>
      <c r="C31" s="66"/>
      <c r="D31" s="66"/>
      <c r="E31" s="66"/>
      <c r="F31" s="66"/>
      <c r="G31" s="66"/>
      <c r="H31" s="66"/>
      <c r="J31" s="65" t="s">
        <v>159</v>
      </c>
      <c r="K31" s="65"/>
      <c r="L31" s="65"/>
      <c r="M31" s="64"/>
      <c r="N31" s="64"/>
      <c r="O31" s="67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 s="115"/>
      <c r="AL31" s="115"/>
      <c r="AM31" s="115"/>
      <c r="AN31" s="115"/>
      <c r="AO31" s="115"/>
      <c r="AP31" s="115"/>
      <c r="AQ31" s="115"/>
      <c r="AR31" s="115"/>
      <c r="AS31" s="115"/>
      <c r="AT31" s="64"/>
      <c r="AU31" s="64"/>
      <c r="AV31" s="64"/>
      <c r="AW31" s="68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</row>
    <row r="32" spans="1:60" ht="45" x14ac:dyDescent="0.25">
      <c r="A32" s="6" t="s">
        <v>7</v>
      </c>
      <c r="B32" s="6" t="s">
        <v>14</v>
      </c>
      <c r="C32" s="14" t="s">
        <v>2</v>
      </c>
      <c r="D32" s="14" t="s">
        <v>12</v>
      </c>
      <c r="E32" s="14" t="s">
        <v>1</v>
      </c>
      <c r="F32" s="14" t="s">
        <v>8</v>
      </c>
      <c r="G32" s="14" t="s">
        <v>140</v>
      </c>
      <c r="H32" s="14" t="s">
        <v>9</v>
      </c>
      <c r="J32" s="35" t="s">
        <v>15</v>
      </c>
      <c r="K32" s="35" t="s">
        <v>96</v>
      </c>
      <c r="L32" s="35" t="s">
        <v>13</v>
      </c>
      <c r="M32" s="35" t="s">
        <v>16</v>
      </c>
      <c r="N32" s="35" t="s">
        <v>14</v>
      </c>
      <c r="O32" s="35" t="s">
        <v>2</v>
      </c>
      <c r="P32" s="13" t="s">
        <v>8</v>
      </c>
      <c r="Q32" s="13" t="s">
        <v>122</v>
      </c>
      <c r="R32" s="8" t="s">
        <v>10</v>
      </c>
      <c r="S32" s="9" t="s">
        <v>20</v>
      </c>
      <c r="T32" s="9" t="s">
        <v>21</v>
      </c>
      <c r="U32" s="9" t="s">
        <v>23</v>
      </c>
      <c r="V32" s="9" t="s">
        <v>22</v>
      </c>
      <c r="W32" s="9" t="s">
        <v>17</v>
      </c>
      <c r="X32" s="9" t="s">
        <v>154</v>
      </c>
      <c r="Y32" s="9" t="s">
        <v>24</v>
      </c>
      <c r="Z32" s="9" t="s">
        <v>25</v>
      </c>
      <c r="AA32" s="9" t="s">
        <v>26</v>
      </c>
      <c r="AB32" s="9" t="s">
        <v>5</v>
      </c>
      <c r="AC32" s="9" t="s">
        <v>27</v>
      </c>
      <c r="AD32" s="10" t="s">
        <v>11</v>
      </c>
      <c r="AE32" s="10" t="s">
        <v>28</v>
      </c>
      <c r="AF32" s="10" t="s">
        <v>29</v>
      </c>
      <c r="AG32" s="10" t="s">
        <v>30</v>
      </c>
      <c r="AH32" s="10" t="s">
        <v>31</v>
      </c>
      <c r="AI32" s="10" t="s">
        <v>32</v>
      </c>
      <c r="AJ32" s="10" t="s">
        <v>33</v>
      </c>
      <c r="AK32" s="10" t="s">
        <v>34</v>
      </c>
      <c r="AL32" s="10" t="s">
        <v>133</v>
      </c>
      <c r="AM32" s="10" t="s">
        <v>246</v>
      </c>
      <c r="AN32" s="10" t="s">
        <v>35</v>
      </c>
      <c r="AO32" s="10" t="s">
        <v>136</v>
      </c>
      <c r="AP32" s="10" t="s">
        <v>137</v>
      </c>
      <c r="AQ32" s="10" t="s">
        <v>144</v>
      </c>
      <c r="AR32" s="10" t="s">
        <v>36</v>
      </c>
      <c r="AS32" s="11" t="s">
        <v>37</v>
      </c>
      <c r="AT32" s="11" t="s">
        <v>38</v>
      </c>
      <c r="AU32" s="11" t="s">
        <v>141</v>
      </c>
      <c r="AV32" s="11" t="s">
        <v>39</v>
      </c>
      <c r="AW32" s="11" t="s">
        <v>147</v>
      </c>
      <c r="AX32" s="125" t="s">
        <v>247</v>
      </c>
      <c r="AY32" s="12" t="s">
        <v>41</v>
      </c>
      <c r="AZ32" s="12" t="s">
        <v>142</v>
      </c>
      <c r="BA32" s="12" t="s">
        <v>251</v>
      </c>
      <c r="BB32" s="12" t="s">
        <v>245</v>
      </c>
      <c r="BC32" s="12" t="s">
        <v>143</v>
      </c>
      <c r="BD32" s="12" t="s">
        <v>150</v>
      </c>
      <c r="BE32" s="12" t="s">
        <v>248</v>
      </c>
      <c r="BF32" s="12" t="s">
        <v>249</v>
      </c>
      <c r="BG32" s="12" t="s">
        <v>250</v>
      </c>
      <c r="BH32" s="126" t="s">
        <v>252</v>
      </c>
    </row>
    <row r="33" spans="1:60" ht="23.25" x14ac:dyDescent="0.35">
      <c r="A33" s="120" t="s">
        <v>152</v>
      </c>
      <c r="B33" s="38"/>
      <c r="C33" s="116"/>
      <c r="D33" s="116"/>
      <c r="E33" s="116"/>
      <c r="F33" s="116"/>
      <c r="G33" s="116"/>
      <c r="H33" s="116"/>
      <c r="J33" s="119" t="s">
        <v>152</v>
      </c>
      <c r="K33" s="45"/>
      <c r="L33" s="45"/>
      <c r="M33" s="45"/>
      <c r="N33" s="45"/>
      <c r="O33" s="45"/>
      <c r="P33" s="46"/>
      <c r="Q33" s="4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</row>
    <row r="34" spans="1:60" x14ac:dyDescent="0.25">
      <c r="A34" s="127">
        <v>45443</v>
      </c>
      <c r="B34" s="60" t="s">
        <v>1</v>
      </c>
      <c r="C34" s="145">
        <v>10</v>
      </c>
      <c r="D34" s="142"/>
      <c r="E34" s="143">
        <f>C34</f>
        <v>10</v>
      </c>
      <c r="F34" s="142"/>
      <c r="G34" s="142"/>
      <c r="H34" s="142"/>
      <c r="J34" s="40">
        <v>45413</v>
      </c>
      <c r="K34" s="40">
        <v>45413</v>
      </c>
      <c r="L34" s="38" t="s">
        <v>236</v>
      </c>
      <c r="M34" s="39" t="s">
        <v>237</v>
      </c>
      <c r="N34" s="39" t="s">
        <v>238</v>
      </c>
      <c r="O34" s="147">
        <v>184.33</v>
      </c>
      <c r="P34" s="147">
        <v>8.7799999999999994</v>
      </c>
      <c r="Q34" s="147">
        <f t="shared" ref="Q34:Q43" si="8">SUM(R34:BH34)</f>
        <v>175.55</v>
      </c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>
        <v>175.55</v>
      </c>
      <c r="AK34" s="50"/>
      <c r="AL34" s="50"/>
      <c r="AM34" s="50"/>
      <c r="AN34" s="50"/>
      <c r="AO34" s="50"/>
      <c r="AP34" s="50"/>
      <c r="AQ34" s="50"/>
      <c r="AR34" s="50"/>
      <c r="AS34" s="50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41"/>
      <c r="BG34" s="41"/>
      <c r="BH34" s="41"/>
    </row>
    <row r="35" spans="1:60" x14ac:dyDescent="0.25">
      <c r="A35" s="127">
        <v>45442</v>
      </c>
      <c r="B35" s="60" t="s">
        <v>1</v>
      </c>
      <c r="C35" s="145">
        <v>54</v>
      </c>
      <c r="D35" s="56"/>
      <c r="E35" s="143">
        <f t="shared" ref="E35:E42" si="9">C35</f>
        <v>54</v>
      </c>
      <c r="F35" s="56"/>
      <c r="G35" s="56"/>
      <c r="H35" s="56"/>
      <c r="J35" s="40">
        <v>45413</v>
      </c>
      <c r="K35" s="40">
        <v>45413</v>
      </c>
      <c r="L35" s="38" t="s">
        <v>236</v>
      </c>
      <c r="M35" s="39" t="s">
        <v>237</v>
      </c>
      <c r="N35" s="39" t="s">
        <v>239</v>
      </c>
      <c r="O35" s="147">
        <v>155.93</v>
      </c>
      <c r="P35" s="147">
        <f>P34/O34*O35</f>
        <v>7.4272522107090539</v>
      </c>
      <c r="Q35" s="147">
        <f t="shared" si="8"/>
        <v>148.50274778929096</v>
      </c>
      <c r="R35" s="50"/>
      <c r="S35" s="50"/>
      <c r="T35" s="50">
        <f>O35-P35</f>
        <v>148.50274778929096</v>
      </c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</row>
    <row r="36" spans="1:60" x14ac:dyDescent="0.25">
      <c r="A36" s="127">
        <v>45440</v>
      </c>
      <c r="B36" s="60" t="s">
        <v>1</v>
      </c>
      <c r="C36" s="145">
        <v>10</v>
      </c>
      <c r="D36" s="142"/>
      <c r="E36" s="143">
        <f t="shared" si="9"/>
        <v>10</v>
      </c>
      <c r="F36" s="142"/>
      <c r="G36" s="142"/>
      <c r="H36" s="142"/>
      <c r="J36" s="40">
        <v>45436</v>
      </c>
      <c r="K36" s="40">
        <v>45436</v>
      </c>
      <c r="L36" s="124"/>
      <c r="M36" s="39" t="s">
        <v>10</v>
      </c>
      <c r="N36" s="39" t="s">
        <v>344</v>
      </c>
      <c r="O36" s="147">
        <v>4846.93</v>
      </c>
      <c r="P36" s="147">
        <v>0</v>
      </c>
      <c r="Q36" s="147">
        <f t="shared" si="8"/>
        <v>4846.93</v>
      </c>
      <c r="R36" s="50">
        <f t="shared" ref="R36:R38" si="10">O36</f>
        <v>4846.93</v>
      </c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</row>
    <row r="37" spans="1:60" x14ac:dyDescent="0.25">
      <c r="A37" s="127">
        <v>45440</v>
      </c>
      <c r="B37" s="60" t="s">
        <v>1</v>
      </c>
      <c r="C37" s="145">
        <v>10</v>
      </c>
      <c r="D37" s="56"/>
      <c r="E37" s="143">
        <f t="shared" si="9"/>
        <v>10</v>
      </c>
      <c r="F37" s="56"/>
      <c r="G37" s="56"/>
      <c r="H37" s="56"/>
      <c r="J37" s="40">
        <v>45442</v>
      </c>
      <c r="K37" s="40">
        <v>45442</v>
      </c>
      <c r="L37" s="124"/>
      <c r="M37" s="39" t="s">
        <v>118</v>
      </c>
      <c r="N37" s="39" t="s">
        <v>240</v>
      </c>
      <c r="O37" s="147">
        <v>1129.23</v>
      </c>
      <c r="P37" s="147">
        <v>0</v>
      </c>
      <c r="Q37" s="147">
        <f t="shared" si="8"/>
        <v>1129.23</v>
      </c>
      <c r="R37" s="50">
        <f t="shared" si="10"/>
        <v>1129.23</v>
      </c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S37" s="50"/>
      <c r="AT37" s="41"/>
      <c r="AU37" s="41"/>
      <c r="AV37" s="41"/>
      <c r="AW37" s="41"/>
      <c r="AX37" s="61"/>
      <c r="AY37" s="61"/>
      <c r="AZ37" s="61"/>
      <c r="BA37" s="61"/>
      <c r="BB37" s="61"/>
      <c r="BC37" s="61"/>
      <c r="BD37" s="61"/>
      <c r="BE37" s="61"/>
      <c r="BF37" s="61"/>
      <c r="BG37" s="61"/>
      <c r="BH37" s="61"/>
    </row>
    <row r="38" spans="1:60" x14ac:dyDescent="0.25">
      <c r="A38" s="127">
        <v>45440</v>
      </c>
      <c r="B38" s="60" t="s">
        <v>1</v>
      </c>
      <c r="C38" s="145">
        <v>20</v>
      </c>
      <c r="D38" s="56"/>
      <c r="E38" s="143">
        <f t="shared" si="9"/>
        <v>20</v>
      </c>
      <c r="F38" s="56"/>
      <c r="G38" s="56"/>
      <c r="H38" s="56"/>
      <c r="J38" s="40">
        <v>45427</v>
      </c>
      <c r="K38" s="40">
        <v>45427</v>
      </c>
      <c r="L38" s="124"/>
      <c r="M38" s="39" t="s">
        <v>241</v>
      </c>
      <c r="N38" s="39" t="s">
        <v>242</v>
      </c>
      <c r="O38" s="147">
        <v>429.72</v>
      </c>
      <c r="P38" s="147">
        <v>0</v>
      </c>
      <c r="Q38" s="147">
        <f t="shared" si="8"/>
        <v>429.72</v>
      </c>
      <c r="R38" s="50">
        <f t="shared" si="10"/>
        <v>429.72</v>
      </c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41"/>
      <c r="AU38" s="41"/>
      <c r="AV38" s="41"/>
      <c r="AW38" s="41"/>
      <c r="AX38" s="61"/>
      <c r="AY38" s="61"/>
      <c r="AZ38" s="61"/>
      <c r="BA38" s="61"/>
      <c r="BB38" s="61"/>
      <c r="BC38" s="61"/>
      <c r="BD38" s="61"/>
      <c r="BE38" s="61"/>
      <c r="BF38" s="61"/>
      <c r="BG38" s="61"/>
      <c r="BH38" s="61"/>
    </row>
    <row r="39" spans="1:60" x14ac:dyDescent="0.25">
      <c r="A39" s="127">
        <v>45437</v>
      </c>
      <c r="B39" s="60" t="s">
        <v>1</v>
      </c>
      <c r="C39" s="145">
        <v>81</v>
      </c>
      <c r="D39" s="56"/>
      <c r="E39" s="143">
        <f t="shared" si="9"/>
        <v>81</v>
      </c>
      <c r="F39" s="56"/>
      <c r="G39" s="56"/>
      <c r="H39" s="56"/>
      <c r="J39" s="40">
        <v>45424</v>
      </c>
      <c r="K39" s="40">
        <v>45424</v>
      </c>
      <c r="L39" s="44" t="s">
        <v>278</v>
      </c>
      <c r="M39" s="135" t="s">
        <v>279</v>
      </c>
      <c r="N39" s="135" t="s">
        <v>280</v>
      </c>
      <c r="O39" s="137">
        <v>12</v>
      </c>
      <c r="P39" s="138">
        <v>2</v>
      </c>
      <c r="Q39" s="147">
        <f t="shared" si="8"/>
        <v>10</v>
      </c>
      <c r="R39" s="138"/>
      <c r="S39" s="138"/>
      <c r="T39" s="138"/>
      <c r="U39" s="138"/>
      <c r="V39" s="138"/>
      <c r="W39" s="138"/>
      <c r="X39" s="138"/>
      <c r="Y39" s="138"/>
      <c r="Z39" s="138"/>
      <c r="AA39" s="138"/>
      <c r="AB39" s="138"/>
      <c r="AC39" s="138">
        <v>10</v>
      </c>
      <c r="AD39" s="138"/>
      <c r="AE39" s="138"/>
      <c r="AF39" s="138"/>
      <c r="AG39" s="138"/>
      <c r="AH39" s="138"/>
      <c r="AI39" s="138"/>
      <c r="AJ39" s="138"/>
      <c r="AK39" s="138"/>
      <c r="AL39" s="138"/>
      <c r="AM39" s="138"/>
      <c r="AN39" s="138"/>
      <c r="AO39" s="138"/>
      <c r="AP39" s="138"/>
      <c r="AQ39" s="13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</row>
    <row r="40" spans="1:60" x14ac:dyDescent="0.25">
      <c r="A40" s="127">
        <v>45437</v>
      </c>
      <c r="B40" s="60" t="s">
        <v>1</v>
      </c>
      <c r="C40" s="145">
        <v>18</v>
      </c>
      <c r="D40" s="142"/>
      <c r="E40" s="143">
        <f t="shared" si="9"/>
        <v>18</v>
      </c>
      <c r="F40" s="142"/>
      <c r="G40" s="142"/>
      <c r="H40" s="142"/>
      <c r="J40" s="40">
        <v>45422</v>
      </c>
      <c r="K40" s="40">
        <v>45422</v>
      </c>
      <c r="L40" s="38" t="s">
        <v>243</v>
      </c>
      <c r="M40" s="39" t="s">
        <v>106</v>
      </c>
      <c r="N40" s="39" t="s">
        <v>244</v>
      </c>
      <c r="O40" s="147">
        <v>50.01</v>
      </c>
      <c r="P40" s="147">
        <f>O40/6</f>
        <v>8.3349999999999991</v>
      </c>
      <c r="Q40" s="147">
        <f t="shared" si="8"/>
        <v>41.674999999999997</v>
      </c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>
        <f>O40-P40</f>
        <v>41.674999999999997</v>
      </c>
      <c r="AS40" s="50"/>
      <c r="AT40" s="41"/>
      <c r="AU40" s="41"/>
      <c r="AV40" s="41"/>
      <c r="AW40" s="41"/>
      <c r="AX40" s="61"/>
      <c r="AY40" s="61"/>
      <c r="AZ40" s="61"/>
      <c r="BA40" s="61"/>
      <c r="BB40" s="61"/>
      <c r="BC40" s="61"/>
      <c r="BD40" s="61"/>
      <c r="BE40" s="61"/>
      <c r="BF40" s="61"/>
      <c r="BG40" s="61"/>
      <c r="BH40" s="61"/>
    </row>
    <row r="41" spans="1:60" x14ac:dyDescent="0.25">
      <c r="A41" s="127">
        <v>45437</v>
      </c>
      <c r="B41" s="60" t="s">
        <v>1</v>
      </c>
      <c r="C41" s="145">
        <v>30</v>
      </c>
      <c r="D41" s="56"/>
      <c r="E41" s="143">
        <f t="shared" si="9"/>
        <v>30</v>
      </c>
      <c r="F41" s="56"/>
      <c r="G41" s="56"/>
      <c r="H41" s="56"/>
      <c r="J41" s="40">
        <v>45406</v>
      </c>
      <c r="K41" s="40">
        <v>45442</v>
      </c>
      <c r="L41" s="124"/>
      <c r="M41" s="39" t="s">
        <v>345</v>
      </c>
      <c r="N41" s="39" t="s">
        <v>346</v>
      </c>
      <c r="O41" s="147">
        <v>3438.53</v>
      </c>
      <c r="P41" s="147"/>
      <c r="Q41" s="147">
        <v>3438.53</v>
      </c>
      <c r="R41" s="50"/>
      <c r="S41" s="50">
        <v>3438.53</v>
      </c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146"/>
      <c r="AV41" s="50"/>
      <c r="AW41" s="41"/>
      <c r="AX41" s="41"/>
      <c r="AY41" s="41"/>
      <c r="AZ41" s="41"/>
      <c r="BA41" s="41"/>
      <c r="BB41" s="41"/>
      <c r="BC41" s="41"/>
      <c r="BD41" s="41"/>
      <c r="BE41" s="41"/>
      <c r="BF41" s="41"/>
      <c r="BG41" s="41"/>
      <c r="BH41" s="41"/>
    </row>
    <row r="42" spans="1:60" x14ac:dyDescent="0.25">
      <c r="A42" s="127">
        <v>45436</v>
      </c>
      <c r="B42" s="60" t="s">
        <v>1</v>
      </c>
      <c r="C42" s="145">
        <v>69</v>
      </c>
      <c r="D42" s="142"/>
      <c r="E42" s="143">
        <f t="shared" si="9"/>
        <v>69</v>
      </c>
      <c r="F42" s="142"/>
      <c r="G42" s="142"/>
      <c r="H42" s="142"/>
      <c r="J42" s="40">
        <v>45404</v>
      </c>
      <c r="K42" s="40">
        <v>45442</v>
      </c>
      <c r="L42" s="38" t="s">
        <v>270</v>
      </c>
      <c r="M42" s="136" t="s">
        <v>271</v>
      </c>
      <c r="N42" s="136" t="s">
        <v>347</v>
      </c>
      <c r="O42" s="139">
        <v>43.9</v>
      </c>
      <c r="P42" s="139">
        <v>5.96</v>
      </c>
      <c r="Q42" s="147">
        <f t="shared" si="8"/>
        <v>37.94</v>
      </c>
      <c r="R42" s="139"/>
      <c r="S42" s="139"/>
      <c r="T42" s="139"/>
      <c r="U42" s="139"/>
      <c r="V42" s="139"/>
      <c r="W42" s="139"/>
      <c r="X42" s="139"/>
      <c r="Z42" s="139"/>
      <c r="AA42" s="139"/>
      <c r="AB42" s="139"/>
      <c r="AC42" s="139"/>
      <c r="AD42" s="139"/>
      <c r="AE42" s="139"/>
      <c r="AF42" s="139"/>
      <c r="AG42" s="139"/>
      <c r="AH42" s="139"/>
      <c r="AI42" s="139"/>
      <c r="AJ42" s="139"/>
      <c r="AK42" s="139"/>
      <c r="AL42" s="139"/>
      <c r="AM42" s="139"/>
      <c r="AN42" s="139"/>
      <c r="AO42" s="139"/>
      <c r="AP42" s="139"/>
      <c r="AQ42" s="139"/>
      <c r="AR42" s="147"/>
      <c r="AS42" s="147"/>
      <c r="AT42" s="56"/>
      <c r="AU42" s="56"/>
      <c r="AV42" s="56"/>
      <c r="AW42" s="56"/>
      <c r="AX42" s="56"/>
      <c r="AY42" s="56"/>
      <c r="AZ42" s="56"/>
      <c r="BA42" s="56"/>
      <c r="BB42" s="50">
        <v>37.94</v>
      </c>
      <c r="BC42" s="56"/>
      <c r="BD42" s="56"/>
      <c r="BE42" s="56"/>
      <c r="BF42" s="56"/>
      <c r="BG42" s="56"/>
      <c r="BH42" s="56"/>
    </row>
    <row r="43" spans="1:60" x14ac:dyDescent="0.25">
      <c r="A43" s="127">
        <v>45425</v>
      </c>
      <c r="B43" s="60" t="s">
        <v>1</v>
      </c>
      <c r="C43" s="145">
        <v>69</v>
      </c>
      <c r="D43" s="142"/>
      <c r="E43" s="143">
        <f>C43</f>
        <v>69</v>
      </c>
      <c r="F43" s="142"/>
      <c r="G43" s="142"/>
      <c r="H43" s="142"/>
      <c r="J43" s="40">
        <v>45385</v>
      </c>
      <c r="K43" s="40">
        <v>45442</v>
      </c>
      <c r="L43" s="40" t="s">
        <v>348</v>
      </c>
      <c r="M43" s="39" t="s">
        <v>349</v>
      </c>
      <c r="N43" s="39" t="s">
        <v>350</v>
      </c>
      <c r="O43" s="147">
        <v>89.93</v>
      </c>
      <c r="P43" s="147">
        <v>14.97</v>
      </c>
      <c r="Q43" s="147">
        <f t="shared" si="8"/>
        <v>74.959999999999994</v>
      </c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41"/>
      <c r="AU43" s="41"/>
      <c r="AV43" s="41"/>
      <c r="AW43" s="41"/>
      <c r="AX43" s="41"/>
      <c r="AY43" s="41"/>
      <c r="AZ43" s="41"/>
      <c r="BA43" s="41"/>
      <c r="BB43" s="41">
        <v>74.959999999999994</v>
      </c>
      <c r="BC43" s="41"/>
      <c r="BD43" s="41"/>
      <c r="BE43" s="41"/>
      <c r="BF43" s="41"/>
      <c r="BG43" s="41"/>
      <c r="BH43" s="41"/>
    </row>
    <row r="44" spans="1:60" x14ac:dyDescent="0.25">
      <c r="A44" s="127">
        <v>45425</v>
      </c>
      <c r="B44" s="60" t="s">
        <v>342</v>
      </c>
      <c r="C44" s="145">
        <v>3578.36</v>
      </c>
      <c r="D44" s="56"/>
      <c r="E44" s="56"/>
      <c r="F44" s="131">
        <f>C44</f>
        <v>3578.36</v>
      </c>
      <c r="G44" s="56"/>
      <c r="H44" s="56"/>
      <c r="J44" s="40">
        <v>45412</v>
      </c>
      <c r="K44" s="40">
        <v>45442</v>
      </c>
      <c r="L44" s="38" t="s">
        <v>281</v>
      </c>
      <c r="M44" s="136" t="s">
        <v>282</v>
      </c>
      <c r="N44" s="136" t="s">
        <v>284</v>
      </c>
      <c r="O44" s="139">
        <v>121.2</v>
      </c>
      <c r="P44" s="139">
        <v>20.2</v>
      </c>
      <c r="Q44" s="50">
        <f t="shared" ref="Q44:Q52" si="11">SUM(R44:BH44)</f>
        <v>101</v>
      </c>
      <c r="R44" s="139"/>
      <c r="S44" s="139"/>
      <c r="T44" s="139"/>
      <c r="U44" s="139"/>
      <c r="V44" s="139"/>
      <c r="W44" s="139"/>
      <c r="X44" s="139"/>
      <c r="Y44" s="139"/>
      <c r="Z44" s="139"/>
      <c r="AA44" s="139"/>
      <c r="AB44" s="139"/>
      <c r="AC44" s="139"/>
      <c r="AD44" s="139"/>
      <c r="AE44" s="139"/>
      <c r="AF44" s="139"/>
      <c r="AG44" s="139"/>
      <c r="AH44" s="139"/>
      <c r="AI44" s="139"/>
      <c r="AJ44" s="139"/>
      <c r="AK44" s="139"/>
      <c r="AL44" s="139"/>
      <c r="AM44" s="139"/>
      <c r="AN44" s="139"/>
      <c r="AO44" s="139"/>
      <c r="AP44" s="139"/>
      <c r="AQ44" s="139"/>
      <c r="AR44" s="147"/>
      <c r="AS44" s="147">
        <v>101</v>
      </c>
      <c r="AT44" s="56"/>
      <c r="AU44" s="56"/>
      <c r="AV44" s="56"/>
      <c r="AW44" s="56"/>
      <c r="AX44" s="56"/>
      <c r="AY44" s="56"/>
      <c r="AZ44" s="56"/>
      <c r="BA44" s="56"/>
      <c r="BB44" s="56"/>
      <c r="BC44" s="56"/>
      <c r="BD44" s="56"/>
      <c r="BE44" s="56"/>
      <c r="BF44" s="56"/>
      <c r="BG44" s="56"/>
      <c r="BH44" s="56"/>
    </row>
    <row r="45" spans="1:60" x14ac:dyDescent="0.25">
      <c r="A45" s="127">
        <v>45424</v>
      </c>
      <c r="B45" s="60" t="s">
        <v>1</v>
      </c>
      <c r="C45" s="145">
        <v>75</v>
      </c>
      <c r="D45" s="56"/>
      <c r="E45" s="143">
        <f t="shared" ref="E45:E51" si="12">C45</f>
        <v>75</v>
      </c>
      <c r="F45" s="56"/>
      <c r="G45" s="56"/>
      <c r="H45" s="56"/>
      <c r="J45" s="40">
        <v>45412</v>
      </c>
      <c r="K45" s="40">
        <v>45442</v>
      </c>
      <c r="L45" s="38" t="s">
        <v>281</v>
      </c>
      <c r="M45" s="136" t="s">
        <v>282</v>
      </c>
      <c r="N45" s="136" t="s">
        <v>351</v>
      </c>
      <c r="O45" s="139">
        <v>66.849999999999994</v>
      </c>
      <c r="P45" s="139">
        <v>11.14</v>
      </c>
      <c r="Q45" s="50">
        <f t="shared" si="11"/>
        <v>55.71</v>
      </c>
      <c r="R45" s="139"/>
      <c r="S45" s="139"/>
      <c r="T45" s="139"/>
      <c r="U45" s="139"/>
      <c r="V45" s="139"/>
      <c r="W45" s="139"/>
      <c r="X45" s="139"/>
      <c r="Y45" s="139"/>
      <c r="Z45" s="139"/>
      <c r="AA45" s="139"/>
      <c r="AB45" s="139">
        <v>55.71</v>
      </c>
      <c r="AC45" s="139"/>
      <c r="AD45" s="139"/>
      <c r="AE45" s="139"/>
      <c r="AF45" s="139"/>
      <c r="AG45" s="139"/>
      <c r="AH45" s="139"/>
      <c r="AI45" s="139"/>
      <c r="AJ45" s="139"/>
      <c r="AK45" s="139"/>
      <c r="AL45" s="139"/>
      <c r="AM45" s="139"/>
      <c r="AN45" s="139"/>
      <c r="AO45" s="139"/>
      <c r="AP45" s="139"/>
      <c r="AQ45" s="139"/>
      <c r="AR45" s="147"/>
      <c r="AS45" s="147"/>
      <c r="AT45" s="56"/>
      <c r="AU45" s="56"/>
      <c r="AV45" s="56"/>
      <c r="AW45" s="56"/>
      <c r="AX45" s="56"/>
      <c r="AY45" s="56"/>
      <c r="AZ45" s="56"/>
      <c r="BA45" s="56"/>
      <c r="BB45" s="56"/>
      <c r="BC45" s="56"/>
      <c r="BD45" s="56"/>
      <c r="BE45" s="56"/>
      <c r="BF45" s="56"/>
      <c r="BG45" s="56"/>
      <c r="BH45" s="56"/>
    </row>
    <row r="46" spans="1:60" x14ac:dyDescent="0.25">
      <c r="A46" s="127">
        <v>45423</v>
      </c>
      <c r="B46" s="60" t="s">
        <v>1</v>
      </c>
      <c r="C46" s="145">
        <v>30</v>
      </c>
      <c r="D46" s="142"/>
      <c r="E46" s="143">
        <f t="shared" si="12"/>
        <v>30</v>
      </c>
      <c r="F46" s="142"/>
      <c r="G46" s="142"/>
      <c r="H46" s="142"/>
      <c r="J46" s="40">
        <v>45413</v>
      </c>
      <c r="K46" s="40">
        <v>45442</v>
      </c>
      <c r="L46" s="124"/>
      <c r="M46" s="39" t="s">
        <v>352</v>
      </c>
      <c r="N46" s="39" t="s">
        <v>353</v>
      </c>
      <c r="O46" s="147">
        <v>150</v>
      </c>
      <c r="P46" s="147">
        <v>0</v>
      </c>
      <c r="Q46" s="50">
        <f t="shared" si="11"/>
        <v>150</v>
      </c>
      <c r="R46" s="50"/>
      <c r="S46" s="50"/>
      <c r="T46" s="50"/>
      <c r="U46" s="50"/>
      <c r="V46" s="50"/>
      <c r="W46" s="50"/>
      <c r="X46" s="50"/>
      <c r="Y46" s="50"/>
      <c r="Z46" s="50">
        <v>150</v>
      </c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41"/>
      <c r="AU46" s="41"/>
      <c r="AV46" s="41"/>
      <c r="AW46" s="41"/>
      <c r="AX46" s="41"/>
      <c r="AY46" s="41"/>
      <c r="AZ46" s="41"/>
      <c r="BA46" s="41"/>
      <c r="BB46" s="41"/>
      <c r="BC46" s="41"/>
      <c r="BD46" s="41"/>
      <c r="BE46" s="41"/>
      <c r="BF46" s="41"/>
      <c r="BG46" s="41"/>
      <c r="BH46" s="41"/>
    </row>
    <row r="47" spans="1:60" x14ac:dyDescent="0.25">
      <c r="A47" s="127">
        <v>45421</v>
      </c>
      <c r="B47" s="60" t="s">
        <v>1</v>
      </c>
      <c r="C47" s="145">
        <v>40</v>
      </c>
      <c r="D47" s="56"/>
      <c r="E47" s="143">
        <f t="shared" si="12"/>
        <v>40</v>
      </c>
      <c r="F47" s="56"/>
      <c r="G47" s="56"/>
      <c r="H47" s="56"/>
      <c r="J47" s="40">
        <v>45371</v>
      </c>
      <c r="K47" s="40">
        <v>45442</v>
      </c>
      <c r="L47" s="40" t="s">
        <v>301</v>
      </c>
      <c r="M47" s="39" t="s">
        <v>354</v>
      </c>
      <c r="N47" s="39" t="s">
        <v>355</v>
      </c>
      <c r="O47" s="147">
        <v>896.72</v>
      </c>
      <c r="P47" s="147">
        <v>149.44999999999999</v>
      </c>
      <c r="Q47" s="50">
        <f t="shared" si="11"/>
        <v>747.27</v>
      </c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  <c r="AN47" s="50"/>
      <c r="AO47" s="50"/>
      <c r="AP47" s="50"/>
      <c r="AQ47" s="50">
        <v>747.27</v>
      </c>
      <c r="AR47" s="50"/>
      <c r="AS47" s="50"/>
      <c r="AT47" s="41"/>
      <c r="AU47" s="41"/>
      <c r="AV47" s="41"/>
      <c r="AW47" s="41"/>
      <c r="AX47" s="41"/>
      <c r="AY47" s="41"/>
      <c r="AZ47" s="41"/>
      <c r="BA47" s="41"/>
      <c r="BB47" s="41"/>
      <c r="BC47" s="41"/>
      <c r="BD47" s="41"/>
      <c r="BE47" s="41"/>
      <c r="BF47" s="41"/>
      <c r="BG47" s="41"/>
      <c r="BH47" s="41"/>
    </row>
    <row r="48" spans="1:60" x14ac:dyDescent="0.25">
      <c r="A48" s="127">
        <v>45420</v>
      </c>
      <c r="B48" s="60" t="s">
        <v>1</v>
      </c>
      <c r="C48" s="145">
        <v>6</v>
      </c>
      <c r="D48" s="56"/>
      <c r="E48" s="143">
        <f t="shared" si="12"/>
        <v>6</v>
      </c>
      <c r="F48" s="56"/>
      <c r="G48" s="56"/>
      <c r="H48" s="56"/>
      <c r="J48" s="40">
        <v>45414</v>
      </c>
      <c r="K48" s="40">
        <v>45442</v>
      </c>
      <c r="L48" s="40" t="s">
        <v>356</v>
      </c>
      <c r="M48" s="39" t="s">
        <v>357</v>
      </c>
      <c r="N48" s="39" t="s">
        <v>358</v>
      </c>
      <c r="O48" s="147">
        <v>496.91</v>
      </c>
      <c r="P48" s="147">
        <v>82.83</v>
      </c>
      <c r="Q48" s="50">
        <f t="shared" si="11"/>
        <v>414.08000000000004</v>
      </c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  <c r="AS48" s="50"/>
      <c r="AT48" s="41"/>
      <c r="AU48" s="41"/>
      <c r="AV48" s="41">
        <f>O48-P48</f>
        <v>414.08000000000004</v>
      </c>
      <c r="AW48" s="41"/>
      <c r="AX48" s="41"/>
      <c r="AY48" s="41"/>
      <c r="AZ48" s="41"/>
      <c r="BA48" s="41"/>
      <c r="BB48" s="41"/>
      <c r="BC48" s="41"/>
      <c r="BD48" s="41"/>
      <c r="BE48" s="41"/>
      <c r="BF48" s="41"/>
      <c r="BG48" s="41"/>
      <c r="BH48" s="41"/>
    </row>
    <row r="49" spans="1:60" x14ac:dyDescent="0.25">
      <c r="A49" s="127">
        <v>45420</v>
      </c>
      <c r="B49" s="60" t="s">
        <v>1</v>
      </c>
      <c r="C49" s="145">
        <v>135</v>
      </c>
      <c r="D49" s="142"/>
      <c r="E49" s="143">
        <f t="shared" si="12"/>
        <v>135</v>
      </c>
      <c r="F49" s="142"/>
      <c r="G49" s="142"/>
      <c r="H49" s="142"/>
      <c r="J49" s="40">
        <v>45412</v>
      </c>
      <c r="K49" s="40">
        <v>45442</v>
      </c>
      <c r="L49" s="38" t="s">
        <v>267</v>
      </c>
      <c r="M49" s="136" t="s">
        <v>264</v>
      </c>
      <c r="N49" s="136" t="s">
        <v>265</v>
      </c>
      <c r="O49" s="139">
        <v>68.39</v>
      </c>
      <c r="P49" s="139">
        <v>11.4</v>
      </c>
      <c r="Q49" s="50">
        <f t="shared" si="11"/>
        <v>56.99</v>
      </c>
      <c r="R49" s="139"/>
      <c r="S49" s="139"/>
      <c r="T49" s="139"/>
      <c r="U49" s="139"/>
      <c r="V49" s="139"/>
      <c r="W49" s="139"/>
      <c r="X49" s="139"/>
      <c r="Y49" s="139"/>
      <c r="Z49" s="139"/>
      <c r="AA49" s="139"/>
      <c r="AB49" s="139"/>
      <c r="AC49" s="139"/>
      <c r="AD49" s="139"/>
      <c r="AE49" s="139"/>
      <c r="AF49" s="139"/>
      <c r="AG49" s="139"/>
      <c r="AH49" s="139">
        <v>56.99</v>
      </c>
      <c r="AI49" s="139"/>
      <c r="AJ49" s="139"/>
      <c r="AK49" s="139"/>
      <c r="AL49" s="139"/>
      <c r="AM49" s="139"/>
      <c r="AN49" s="139"/>
      <c r="AO49" s="139"/>
      <c r="AP49" s="139"/>
      <c r="AQ49" s="139"/>
      <c r="AR49" s="147"/>
      <c r="AS49" s="147"/>
      <c r="AT49" s="56"/>
      <c r="AU49" s="56"/>
      <c r="AV49" s="56"/>
      <c r="AW49" s="56"/>
      <c r="AX49" s="56"/>
      <c r="AY49" s="56"/>
      <c r="AZ49" s="56"/>
      <c r="BA49" s="56"/>
      <c r="BB49" s="56"/>
      <c r="BC49" s="56"/>
      <c r="BD49" s="56"/>
      <c r="BE49" s="56"/>
      <c r="BF49" s="56"/>
      <c r="BG49" s="56"/>
      <c r="BH49" s="56"/>
    </row>
    <row r="50" spans="1:60" x14ac:dyDescent="0.25">
      <c r="A50" s="127">
        <v>45412</v>
      </c>
      <c r="B50" s="60" t="s">
        <v>1</v>
      </c>
      <c r="C50" s="145">
        <v>108</v>
      </c>
      <c r="D50" s="56"/>
      <c r="E50" s="143">
        <f t="shared" si="12"/>
        <v>108</v>
      </c>
      <c r="F50" s="56"/>
      <c r="G50" s="56"/>
      <c r="H50" s="56"/>
      <c r="J50" s="40">
        <v>45412</v>
      </c>
      <c r="K50" s="40">
        <v>45442</v>
      </c>
      <c r="L50" s="38" t="s">
        <v>281</v>
      </c>
      <c r="M50" s="136" t="s">
        <v>282</v>
      </c>
      <c r="N50" s="136" t="s">
        <v>305</v>
      </c>
      <c r="O50" s="139">
        <v>84.84</v>
      </c>
      <c r="P50" s="139">
        <v>14.14</v>
      </c>
      <c r="Q50" s="50">
        <f t="shared" si="11"/>
        <v>70.7</v>
      </c>
      <c r="R50" s="139"/>
      <c r="S50" s="139"/>
      <c r="T50" s="139"/>
      <c r="U50" s="139"/>
      <c r="V50" s="139"/>
      <c r="W50" s="139"/>
      <c r="X50" s="139"/>
      <c r="Y50" s="139"/>
      <c r="Z50" s="139"/>
      <c r="AA50" s="139"/>
      <c r="AB50" s="139"/>
      <c r="AC50" s="139"/>
      <c r="AD50" s="139"/>
      <c r="AE50" s="139"/>
      <c r="AF50" s="139"/>
      <c r="AG50" s="139"/>
      <c r="AH50" s="139"/>
      <c r="AI50" s="139"/>
      <c r="AJ50" s="139"/>
      <c r="AK50" s="139"/>
      <c r="AL50" s="139"/>
      <c r="AM50" s="139"/>
      <c r="AN50" s="139"/>
      <c r="AO50" s="139"/>
      <c r="AP50" s="139"/>
      <c r="AQ50" s="139"/>
      <c r="AR50" s="147"/>
      <c r="AS50" s="147">
        <v>70.7</v>
      </c>
      <c r="AT50" s="56"/>
      <c r="AU50" s="56"/>
      <c r="AV50" s="56"/>
      <c r="AW50" s="56"/>
      <c r="AX50" s="56"/>
      <c r="AY50" s="56"/>
      <c r="AZ50" s="56"/>
      <c r="BA50" s="56"/>
      <c r="BB50" s="56"/>
      <c r="BC50" s="56"/>
      <c r="BD50" s="56"/>
      <c r="BE50" s="56"/>
      <c r="BF50" s="56"/>
      <c r="BG50" s="56"/>
      <c r="BH50" s="56"/>
    </row>
    <row r="51" spans="1:60" x14ac:dyDescent="0.25">
      <c r="A51" s="127">
        <v>45411</v>
      </c>
      <c r="B51" s="60" t="s">
        <v>1</v>
      </c>
      <c r="C51" s="145">
        <v>104</v>
      </c>
      <c r="D51" s="56"/>
      <c r="E51" s="143">
        <f t="shared" si="12"/>
        <v>104</v>
      </c>
      <c r="F51" s="56"/>
      <c r="G51" s="56"/>
      <c r="H51" s="56"/>
      <c r="J51" s="40">
        <v>45414</v>
      </c>
      <c r="K51" s="40">
        <v>45442</v>
      </c>
      <c r="L51" s="124"/>
      <c r="M51" s="39" t="s">
        <v>359</v>
      </c>
      <c r="N51" s="39" t="s">
        <v>360</v>
      </c>
      <c r="O51" s="147">
        <v>45.5</v>
      </c>
      <c r="P51" s="147">
        <v>0</v>
      </c>
      <c r="Q51" s="50">
        <f t="shared" si="11"/>
        <v>45.5</v>
      </c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41"/>
      <c r="AU51" s="41"/>
      <c r="AV51" s="41"/>
      <c r="AW51" s="41"/>
      <c r="AX51" s="41"/>
      <c r="AY51" s="41"/>
      <c r="AZ51" s="41"/>
      <c r="BA51" s="41"/>
      <c r="BB51" s="41"/>
      <c r="BC51" s="41">
        <v>45.5</v>
      </c>
      <c r="BD51" s="41"/>
      <c r="BE51" s="41"/>
      <c r="BF51" s="41"/>
      <c r="BG51" s="41"/>
      <c r="BH51" s="41"/>
    </row>
    <row r="52" spans="1:60" x14ac:dyDescent="0.25">
      <c r="A52" s="38"/>
      <c r="B52" s="38"/>
      <c r="C52" s="56"/>
      <c r="D52" s="56"/>
      <c r="E52" s="56"/>
      <c r="F52" s="56"/>
      <c r="G52" s="56"/>
      <c r="H52" s="56"/>
      <c r="J52" s="40">
        <v>45412</v>
      </c>
      <c r="K52" s="40">
        <v>45442</v>
      </c>
      <c r="L52" s="44" t="s">
        <v>266</v>
      </c>
      <c r="M52" s="135" t="s">
        <v>268</v>
      </c>
      <c r="N52" s="135" t="s">
        <v>361</v>
      </c>
      <c r="O52" s="137">
        <v>2419.58</v>
      </c>
      <c r="P52" s="138">
        <v>403.26</v>
      </c>
      <c r="Q52" s="50">
        <f t="shared" si="11"/>
        <v>2016.32</v>
      </c>
      <c r="R52" s="138"/>
      <c r="S52" s="138"/>
      <c r="T52" s="138"/>
      <c r="U52" s="138"/>
      <c r="V52" s="138"/>
      <c r="W52" s="138"/>
      <c r="X52" s="138"/>
      <c r="Y52" s="138"/>
      <c r="Z52" s="138"/>
      <c r="AA52" s="138"/>
      <c r="AB52" s="138"/>
      <c r="AC52" s="138"/>
      <c r="AD52" s="138">
        <v>2016.32</v>
      </c>
      <c r="AE52" s="138"/>
      <c r="AF52" s="138"/>
      <c r="AG52" s="138"/>
      <c r="AH52" s="138"/>
      <c r="AI52" s="138"/>
      <c r="AJ52" s="138"/>
      <c r="AK52" s="138"/>
      <c r="AL52" s="138"/>
      <c r="AM52" s="138"/>
      <c r="AN52" s="138"/>
      <c r="AO52" s="138"/>
      <c r="AP52" s="138"/>
      <c r="AQ52" s="138"/>
      <c r="AR52" s="138"/>
      <c r="AS52" s="138"/>
      <c r="AT52" s="138"/>
      <c r="AU52" s="138"/>
      <c r="AV52" s="138"/>
      <c r="AW52" s="148"/>
      <c r="AX52" s="138"/>
      <c r="AY52" s="138"/>
      <c r="AZ52" s="138"/>
      <c r="BA52" s="138"/>
      <c r="BB52" s="138"/>
      <c r="BC52" s="138"/>
      <c r="BD52" s="138"/>
      <c r="BE52" s="138"/>
      <c r="BF52" s="138"/>
      <c r="BG52" s="138"/>
      <c r="BH52" s="138"/>
    </row>
    <row r="53" spans="1:60" ht="15.75" thickBot="1" x14ac:dyDescent="0.3">
      <c r="A53" s="38"/>
      <c r="B53" s="38"/>
      <c r="C53" s="144">
        <f>SUM(C34:C52)</f>
        <v>4447.3600000000006</v>
      </c>
      <c r="D53" s="144">
        <f t="shared" ref="D53:H53" si="13">SUM(D34:D52)</f>
        <v>0</v>
      </c>
      <c r="E53" s="144">
        <f t="shared" si="13"/>
        <v>869</v>
      </c>
      <c r="F53" s="144">
        <f t="shared" si="13"/>
        <v>3578.36</v>
      </c>
      <c r="G53" s="144">
        <f t="shared" si="13"/>
        <v>0</v>
      </c>
      <c r="H53" s="144">
        <f t="shared" si="13"/>
        <v>0</v>
      </c>
      <c r="J53" s="40">
        <v>45428</v>
      </c>
      <c r="K53" s="40">
        <v>45442</v>
      </c>
      <c r="L53" s="40" t="s">
        <v>301</v>
      </c>
      <c r="M53" s="39" t="s">
        <v>354</v>
      </c>
      <c r="N53" s="39" t="s">
        <v>355</v>
      </c>
      <c r="O53" s="147">
        <v>37.200000000000003</v>
      </c>
      <c r="P53" s="147">
        <v>6.2</v>
      </c>
      <c r="Q53" s="50">
        <f t="shared" ref="Q53:Q55" si="14">SUM(R53:BH53)</f>
        <v>31</v>
      </c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>
        <v>31</v>
      </c>
      <c r="AR53" s="50"/>
      <c r="AS53" s="50"/>
      <c r="AT53" s="41"/>
      <c r="AU53" s="41"/>
      <c r="AV53" s="41"/>
      <c r="AW53" s="41"/>
      <c r="AX53" s="41"/>
      <c r="AY53" s="41"/>
      <c r="AZ53" s="41"/>
      <c r="BA53" s="41"/>
      <c r="BB53" s="41"/>
      <c r="BC53" s="41"/>
      <c r="BD53" s="41"/>
      <c r="BE53" s="41"/>
      <c r="BF53" s="41"/>
      <c r="BG53" s="41"/>
      <c r="BH53" s="41"/>
    </row>
    <row r="54" spans="1:60" ht="15.75" thickTop="1" x14ac:dyDescent="0.25">
      <c r="C54" s="128"/>
      <c r="D54" s="70"/>
      <c r="E54" s="70"/>
      <c r="F54" s="70"/>
      <c r="G54" s="70"/>
      <c r="H54" s="70"/>
      <c r="J54" s="40">
        <v>45443</v>
      </c>
      <c r="K54" s="40">
        <v>45443</v>
      </c>
      <c r="L54" s="40" t="s">
        <v>362</v>
      </c>
      <c r="M54" s="39" t="s">
        <v>363</v>
      </c>
      <c r="N54" s="39" t="s">
        <v>364</v>
      </c>
      <c r="O54" s="147">
        <v>118.28</v>
      </c>
      <c r="P54" s="147">
        <f>O54-Q54</f>
        <v>19.710000000000008</v>
      </c>
      <c r="Q54" s="50">
        <f t="shared" si="14"/>
        <v>98.57</v>
      </c>
      <c r="R54" s="50"/>
      <c r="S54" s="50"/>
      <c r="T54" s="50"/>
      <c r="U54" s="50"/>
      <c r="V54" s="50"/>
      <c r="W54" s="50"/>
      <c r="X54" s="50"/>
      <c r="Y54" s="50">
        <v>98.57</v>
      </c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41"/>
      <c r="AU54" s="41"/>
      <c r="AV54" s="41"/>
      <c r="AW54" s="41"/>
      <c r="AX54" s="41"/>
      <c r="AY54" s="41"/>
      <c r="AZ54" s="41"/>
      <c r="BA54" s="41"/>
      <c r="BC54" s="41"/>
      <c r="BD54" s="41"/>
      <c r="BE54" s="41"/>
      <c r="BF54" s="41"/>
      <c r="BG54" s="41"/>
      <c r="BH54" s="41"/>
    </row>
    <row r="55" spans="1:60" x14ac:dyDescent="0.25">
      <c r="C55" s="128"/>
      <c r="D55" s="70"/>
      <c r="E55" s="70"/>
      <c r="F55" s="70"/>
      <c r="G55" s="70"/>
      <c r="H55" s="70"/>
      <c r="J55" s="40">
        <v>45443</v>
      </c>
      <c r="K55" s="40">
        <v>45443</v>
      </c>
      <c r="L55" s="40" t="s">
        <v>362</v>
      </c>
      <c r="M55" s="39" t="s">
        <v>363</v>
      </c>
      <c r="N55" s="39" t="s">
        <v>365</v>
      </c>
      <c r="O55" s="147">
        <v>228.19</v>
      </c>
      <c r="P55" s="147">
        <f>O55-Q55</f>
        <v>38.03</v>
      </c>
      <c r="Q55" s="50">
        <f t="shared" si="14"/>
        <v>190.16</v>
      </c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P55" s="50"/>
      <c r="AQ55" s="50"/>
      <c r="AR55" s="50"/>
      <c r="AS55" s="50"/>
      <c r="AT55" s="41"/>
      <c r="AU55" s="41"/>
      <c r="AV55" s="41"/>
      <c r="AW55" s="41"/>
      <c r="AX55" s="41"/>
      <c r="AY55" s="41"/>
      <c r="AZ55" s="41"/>
      <c r="BA55" s="41"/>
      <c r="BB55" s="41">
        <v>190.16</v>
      </c>
      <c r="BC55" s="41"/>
      <c r="BD55" s="41"/>
      <c r="BE55" s="41"/>
      <c r="BF55" s="41"/>
      <c r="BG55" s="41"/>
      <c r="BH55" s="41"/>
    </row>
    <row r="56" spans="1:60" x14ac:dyDescent="0.25">
      <c r="C56" s="128"/>
      <c r="D56" s="70"/>
      <c r="E56" s="70"/>
      <c r="F56" s="70"/>
      <c r="G56" s="70"/>
      <c r="H56" s="70"/>
      <c r="J56" s="40">
        <v>45436</v>
      </c>
      <c r="K56" s="40">
        <v>45443</v>
      </c>
      <c r="L56" s="40" t="s">
        <v>366</v>
      </c>
      <c r="M56" s="39" t="s">
        <v>367</v>
      </c>
      <c r="N56" s="39" t="s">
        <v>368</v>
      </c>
      <c r="O56" s="147">
        <v>2244.2399999999998</v>
      </c>
      <c r="P56" s="147">
        <f>O56-Q56</f>
        <v>374.03999999999974</v>
      </c>
      <c r="Q56" s="50">
        <f t="shared" ref="Q56" si="15">SUM(R56:BH56)</f>
        <v>1870.2</v>
      </c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50"/>
      <c r="AO56" s="50"/>
      <c r="AP56" s="50"/>
      <c r="AQ56" s="50"/>
      <c r="AR56" s="50"/>
      <c r="AS56" s="50"/>
      <c r="AT56" s="41"/>
      <c r="AU56" s="41"/>
      <c r="AV56" s="41"/>
      <c r="AW56" s="41"/>
      <c r="AX56" s="41"/>
      <c r="AY56" s="41"/>
      <c r="AZ56" s="41"/>
      <c r="BA56" s="41"/>
      <c r="BB56" s="41">
        <v>1870.2</v>
      </c>
      <c r="BC56" s="41"/>
      <c r="BD56" s="41"/>
      <c r="BE56" s="41"/>
      <c r="BF56" s="41"/>
      <c r="BG56" s="41"/>
      <c r="BH56" s="41"/>
    </row>
    <row r="57" spans="1:60" x14ac:dyDescent="0.25">
      <c r="C57" s="128"/>
      <c r="D57" s="70"/>
      <c r="E57" s="70"/>
      <c r="F57" s="70"/>
      <c r="G57" s="70"/>
      <c r="H57" s="70"/>
      <c r="J57" s="40"/>
      <c r="K57" s="40"/>
      <c r="L57" s="40"/>
      <c r="M57" s="39"/>
      <c r="N57" s="39"/>
      <c r="O57" s="147"/>
      <c r="P57" s="147"/>
      <c r="Q57" s="147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  <c r="AN57" s="50"/>
      <c r="AO57" s="50"/>
      <c r="AP57" s="50"/>
      <c r="AQ57" s="50"/>
      <c r="AR57" s="50"/>
      <c r="AS57" s="50"/>
      <c r="AT57" s="41"/>
      <c r="AU57" s="41"/>
      <c r="AV57" s="41"/>
      <c r="AW57" s="41"/>
      <c r="AX57" s="41"/>
      <c r="AY57" s="41"/>
      <c r="AZ57" s="41"/>
      <c r="BA57" s="41"/>
      <c r="BB57" s="41"/>
      <c r="BC57" s="41"/>
      <c r="BD57" s="41"/>
      <c r="BE57" s="41"/>
      <c r="BF57" s="41"/>
      <c r="BG57" s="41"/>
      <c r="BH57" s="41"/>
    </row>
    <row r="58" spans="1:60" ht="15.75" thickBot="1" x14ac:dyDescent="0.3">
      <c r="C58" s="128"/>
      <c r="D58" s="70"/>
      <c r="E58" s="70"/>
      <c r="F58" s="70"/>
      <c r="G58" s="70"/>
      <c r="H58" s="70"/>
      <c r="J58" s="40"/>
      <c r="K58" s="40"/>
      <c r="L58" s="40"/>
      <c r="M58" s="39"/>
      <c r="N58" s="39"/>
      <c r="O58" s="117">
        <f t="shared" ref="O58:BH58" si="16">SUM(O34:O57)</f>
        <v>17358.410000000003</v>
      </c>
      <c r="P58" s="117">
        <f t="shared" si="16"/>
        <v>1177.8722522107087</v>
      </c>
      <c r="Q58" s="117">
        <f t="shared" si="16"/>
        <v>16180.537747789293</v>
      </c>
      <c r="R58" s="42">
        <f t="shared" si="16"/>
        <v>6405.88</v>
      </c>
      <c r="S58" s="42">
        <f t="shared" si="16"/>
        <v>3438.53</v>
      </c>
      <c r="T58" s="42">
        <f t="shared" si="16"/>
        <v>148.50274778929096</v>
      </c>
      <c r="U58" s="42">
        <f t="shared" si="16"/>
        <v>0</v>
      </c>
      <c r="V58" s="42">
        <f t="shared" si="16"/>
        <v>0</v>
      </c>
      <c r="W58" s="42">
        <f t="shared" si="16"/>
        <v>0</v>
      </c>
      <c r="X58" s="42">
        <f t="shared" si="16"/>
        <v>0</v>
      </c>
      <c r="Y58" s="42">
        <f t="shared" si="16"/>
        <v>98.57</v>
      </c>
      <c r="Z58" s="42">
        <f t="shared" si="16"/>
        <v>150</v>
      </c>
      <c r="AA58" s="42">
        <f t="shared" si="16"/>
        <v>0</v>
      </c>
      <c r="AB58" s="42">
        <f t="shared" si="16"/>
        <v>55.71</v>
      </c>
      <c r="AC58" s="42">
        <f t="shared" si="16"/>
        <v>10</v>
      </c>
      <c r="AD58" s="42">
        <f t="shared" si="16"/>
        <v>2016.32</v>
      </c>
      <c r="AE58" s="42">
        <f t="shared" si="16"/>
        <v>0</v>
      </c>
      <c r="AF58" s="42">
        <f t="shared" si="16"/>
        <v>0</v>
      </c>
      <c r="AG58" s="42">
        <f t="shared" si="16"/>
        <v>0</v>
      </c>
      <c r="AH58" s="42">
        <f t="shared" si="16"/>
        <v>56.99</v>
      </c>
      <c r="AI58" s="42">
        <f t="shared" si="16"/>
        <v>0</v>
      </c>
      <c r="AJ58" s="42">
        <f t="shared" si="16"/>
        <v>175.55</v>
      </c>
      <c r="AK58" s="42">
        <f t="shared" si="16"/>
        <v>0</v>
      </c>
      <c r="AL58" s="42">
        <f t="shared" si="16"/>
        <v>0</v>
      </c>
      <c r="AM58" s="42">
        <f t="shared" si="16"/>
        <v>0</v>
      </c>
      <c r="AN58" s="42">
        <f t="shared" si="16"/>
        <v>0</v>
      </c>
      <c r="AO58" s="42">
        <f t="shared" si="16"/>
        <v>0</v>
      </c>
      <c r="AP58" s="42">
        <f t="shared" si="16"/>
        <v>0</v>
      </c>
      <c r="AQ58" s="42">
        <f t="shared" si="16"/>
        <v>778.27</v>
      </c>
      <c r="AR58" s="42">
        <f t="shared" si="16"/>
        <v>41.674999999999997</v>
      </c>
      <c r="AS58" s="42">
        <f t="shared" si="16"/>
        <v>171.7</v>
      </c>
      <c r="AT58" s="42">
        <f t="shared" si="16"/>
        <v>0</v>
      </c>
      <c r="AU58" s="42">
        <f t="shared" si="16"/>
        <v>0</v>
      </c>
      <c r="AV58" s="42">
        <f t="shared" si="16"/>
        <v>414.08000000000004</v>
      </c>
      <c r="AW58" s="42">
        <f t="shared" si="16"/>
        <v>0</v>
      </c>
      <c r="AX58" s="42">
        <f t="shared" si="16"/>
        <v>0</v>
      </c>
      <c r="AY58" s="42">
        <f t="shared" si="16"/>
        <v>0</v>
      </c>
      <c r="AZ58" s="42">
        <f t="shared" si="16"/>
        <v>0</v>
      </c>
      <c r="BA58" s="42">
        <f t="shared" si="16"/>
        <v>0</v>
      </c>
      <c r="BB58" s="42">
        <f t="shared" si="16"/>
        <v>2173.2600000000002</v>
      </c>
      <c r="BC58" s="42">
        <f t="shared" si="16"/>
        <v>45.5</v>
      </c>
      <c r="BD58" s="42">
        <f t="shared" si="16"/>
        <v>0</v>
      </c>
      <c r="BE58" s="42">
        <f t="shared" si="16"/>
        <v>0</v>
      </c>
      <c r="BF58" s="42">
        <f t="shared" si="16"/>
        <v>0</v>
      </c>
      <c r="BG58" s="42">
        <f t="shared" si="16"/>
        <v>0</v>
      </c>
      <c r="BH58" s="42">
        <f t="shared" si="16"/>
        <v>0</v>
      </c>
    </row>
    <row r="59" spans="1:60" ht="15.75" thickTop="1" x14ac:dyDescent="0.25">
      <c r="C59" s="128"/>
      <c r="D59" s="70"/>
      <c r="E59" s="70"/>
      <c r="F59" s="70"/>
      <c r="G59" s="70"/>
      <c r="H59" s="70"/>
    </row>
    <row r="61" spans="1:60" ht="18.75" x14ac:dyDescent="0.3">
      <c r="A61" s="65" t="s">
        <v>158</v>
      </c>
      <c r="B61" s="65"/>
      <c r="C61" s="66"/>
      <c r="D61" s="66"/>
      <c r="E61" s="66"/>
      <c r="F61" s="66"/>
      <c r="G61" s="66"/>
      <c r="H61" s="66"/>
      <c r="J61" s="65" t="s">
        <v>159</v>
      </c>
      <c r="K61" s="65"/>
      <c r="L61" s="65"/>
      <c r="M61" s="64"/>
      <c r="N61" s="64"/>
      <c r="O61" s="67"/>
      <c r="P61" s="115"/>
      <c r="Q61" s="115"/>
      <c r="R61" s="115"/>
      <c r="S61" s="115"/>
      <c r="T61" s="115"/>
      <c r="U61" s="115"/>
      <c r="V61" s="115"/>
      <c r="W61" s="115"/>
      <c r="X61" s="115"/>
      <c r="Y61" s="115"/>
      <c r="Z61" s="115"/>
      <c r="AA61" s="115"/>
      <c r="AB61" s="115"/>
      <c r="AC61" s="115"/>
      <c r="AD61" s="115"/>
      <c r="AE61" s="115"/>
      <c r="AF61" s="115"/>
      <c r="AG61" s="115"/>
      <c r="AH61" s="115"/>
      <c r="AI61" s="115"/>
      <c r="AJ61" s="115"/>
      <c r="AK61" s="115"/>
      <c r="AL61" s="115"/>
      <c r="AM61" s="115"/>
      <c r="AN61" s="115"/>
      <c r="AO61" s="115"/>
      <c r="AP61" s="115"/>
      <c r="AQ61" s="115"/>
      <c r="AR61" s="115"/>
      <c r="AS61" s="115"/>
      <c r="AT61" s="64"/>
      <c r="AU61" s="64"/>
      <c r="AV61" s="64"/>
      <c r="AW61" s="68"/>
      <c r="AX61" s="64"/>
      <c r="AY61" s="64"/>
      <c r="AZ61" s="64"/>
      <c r="BA61" s="64"/>
      <c r="BB61" s="64"/>
      <c r="BC61" s="64"/>
      <c r="BD61" s="64"/>
      <c r="BE61" s="64"/>
      <c r="BF61" s="64"/>
      <c r="BG61" s="64"/>
      <c r="BH61" s="64"/>
    </row>
    <row r="62" spans="1:60" ht="45" x14ac:dyDescent="0.25">
      <c r="A62" s="6" t="s">
        <v>7</v>
      </c>
      <c r="B62" s="6" t="s">
        <v>14</v>
      </c>
      <c r="C62" s="14" t="s">
        <v>2</v>
      </c>
      <c r="D62" s="14" t="s">
        <v>12</v>
      </c>
      <c r="E62" s="14" t="s">
        <v>1</v>
      </c>
      <c r="F62" s="14" t="s">
        <v>8</v>
      </c>
      <c r="G62" s="14" t="s">
        <v>140</v>
      </c>
      <c r="H62" s="14" t="s">
        <v>9</v>
      </c>
      <c r="J62" s="35" t="s">
        <v>15</v>
      </c>
      <c r="K62" s="35" t="s">
        <v>96</v>
      </c>
      <c r="L62" s="35" t="s">
        <v>13</v>
      </c>
      <c r="M62" s="35" t="s">
        <v>16</v>
      </c>
      <c r="N62" s="35" t="s">
        <v>14</v>
      </c>
      <c r="O62" s="35" t="s">
        <v>2</v>
      </c>
      <c r="P62" s="13" t="s">
        <v>8</v>
      </c>
      <c r="Q62" s="13" t="s">
        <v>122</v>
      </c>
      <c r="R62" s="8" t="s">
        <v>10</v>
      </c>
      <c r="S62" s="9" t="s">
        <v>20</v>
      </c>
      <c r="T62" s="9" t="s">
        <v>21</v>
      </c>
      <c r="U62" s="9" t="s">
        <v>23</v>
      </c>
      <c r="V62" s="9" t="s">
        <v>22</v>
      </c>
      <c r="W62" s="9" t="s">
        <v>17</v>
      </c>
      <c r="X62" s="9" t="s">
        <v>154</v>
      </c>
      <c r="Y62" s="9" t="s">
        <v>24</v>
      </c>
      <c r="Z62" s="9" t="s">
        <v>25</v>
      </c>
      <c r="AA62" s="9" t="s">
        <v>26</v>
      </c>
      <c r="AB62" s="9" t="s">
        <v>5</v>
      </c>
      <c r="AC62" s="9" t="s">
        <v>27</v>
      </c>
      <c r="AD62" s="10" t="s">
        <v>11</v>
      </c>
      <c r="AE62" s="10" t="s">
        <v>28</v>
      </c>
      <c r="AF62" s="10" t="s">
        <v>29</v>
      </c>
      <c r="AG62" s="10" t="s">
        <v>30</v>
      </c>
      <c r="AH62" s="10" t="s">
        <v>31</v>
      </c>
      <c r="AI62" s="10" t="s">
        <v>32</v>
      </c>
      <c r="AJ62" s="10" t="s">
        <v>33</v>
      </c>
      <c r="AK62" s="10" t="s">
        <v>34</v>
      </c>
      <c r="AL62" s="10" t="s">
        <v>133</v>
      </c>
      <c r="AM62" s="10" t="s">
        <v>246</v>
      </c>
      <c r="AN62" s="10" t="s">
        <v>35</v>
      </c>
      <c r="AO62" s="10" t="s">
        <v>136</v>
      </c>
      <c r="AP62" s="10" t="s">
        <v>137</v>
      </c>
      <c r="AQ62" s="10" t="s">
        <v>144</v>
      </c>
      <c r="AR62" s="10" t="s">
        <v>36</v>
      </c>
      <c r="AS62" s="11" t="s">
        <v>37</v>
      </c>
      <c r="AT62" s="11" t="s">
        <v>38</v>
      </c>
      <c r="AU62" s="11" t="s">
        <v>141</v>
      </c>
      <c r="AV62" s="11" t="s">
        <v>39</v>
      </c>
      <c r="AW62" s="11" t="s">
        <v>147</v>
      </c>
      <c r="AX62" s="125" t="s">
        <v>247</v>
      </c>
      <c r="AY62" s="12" t="s">
        <v>41</v>
      </c>
      <c r="AZ62" s="12" t="s">
        <v>142</v>
      </c>
      <c r="BA62" s="12" t="s">
        <v>251</v>
      </c>
      <c r="BB62" s="12" t="s">
        <v>245</v>
      </c>
      <c r="BC62" s="12" t="s">
        <v>143</v>
      </c>
      <c r="BD62" s="12" t="s">
        <v>150</v>
      </c>
      <c r="BE62" s="12" t="s">
        <v>248</v>
      </c>
      <c r="BF62" s="12" t="s">
        <v>249</v>
      </c>
      <c r="BG62" s="12" t="s">
        <v>250</v>
      </c>
      <c r="BH62" s="126" t="s">
        <v>252</v>
      </c>
    </row>
    <row r="63" spans="1:60" ht="43.9" customHeight="1" x14ac:dyDescent="0.35">
      <c r="A63" s="119" t="s">
        <v>153</v>
      </c>
      <c r="B63" s="62"/>
      <c r="C63" s="118"/>
      <c r="D63" s="116"/>
      <c r="E63" s="116"/>
      <c r="F63" s="116"/>
      <c r="G63" s="116"/>
      <c r="H63" s="116"/>
      <c r="J63" s="119" t="s">
        <v>153</v>
      </c>
      <c r="K63" s="45"/>
      <c r="L63" s="45"/>
      <c r="M63" s="45"/>
      <c r="N63" s="45"/>
      <c r="O63" s="45"/>
      <c r="P63" s="46"/>
      <c r="Q63" s="4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36"/>
      <c r="AQ63" s="36"/>
      <c r="AR63" s="36"/>
      <c r="AS63" s="36"/>
      <c r="AT63" s="36"/>
      <c r="AU63" s="36"/>
      <c r="AV63" s="36"/>
      <c r="AW63" s="36"/>
      <c r="AX63" s="36"/>
      <c r="AY63" s="36"/>
      <c r="AZ63" s="36"/>
      <c r="BA63" s="36"/>
      <c r="BB63" s="36"/>
      <c r="BC63" s="36"/>
      <c r="BD63" s="36"/>
      <c r="BE63" s="36"/>
      <c r="BF63" s="36"/>
      <c r="BG63" s="36"/>
      <c r="BH63" s="36"/>
    </row>
    <row r="64" spans="1:60" x14ac:dyDescent="0.25">
      <c r="A64" s="127">
        <v>45455</v>
      </c>
      <c r="B64" s="60" t="s">
        <v>1</v>
      </c>
      <c r="C64" s="152">
        <v>27</v>
      </c>
      <c r="D64" s="142"/>
      <c r="E64" s="143">
        <f>C64</f>
        <v>27</v>
      </c>
      <c r="F64" s="142"/>
      <c r="G64" s="142"/>
      <c r="H64" s="142"/>
      <c r="I64" s="40"/>
      <c r="J64" s="158">
        <v>45444</v>
      </c>
      <c r="K64" s="158">
        <v>45444</v>
      </c>
      <c r="L64" s="159" t="s">
        <v>236</v>
      </c>
      <c r="M64" s="154" t="s">
        <v>237</v>
      </c>
      <c r="N64" s="39" t="s">
        <v>238</v>
      </c>
      <c r="O64" s="155">
        <v>184.33</v>
      </c>
      <c r="P64" s="155">
        <v>8.7799999999999994</v>
      </c>
      <c r="Q64" s="155">
        <f t="shared" ref="Q64:Q70" si="17">SUM(R64:BH64)</f>
        <v>175.55</v>
      </c>
      <c r="R64" s="155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>
        <v>175.55</v>
      </c>
      <c r="AK64" s="50"/>
      <c r="AL64" s="50"/>
      <c r="AM64" s="50"/>
      <c r="AN64" s="50"/>
      <c r="AO64" s="50"/>
      <c r="AP64" s="50"/>
      <c r="AQ64" s="50"/>
      <c r="AR64" s="50"/>
      <c r="AS64" s="41"/>
      <c r="AT64" s="41"/>
      <c r="AU64" s="41"/>
      <c r="AV64" s="41"/>
      <c r="AW64" s="41"/>
      <c r="AX64" s="41"/>
      <c r="AY64" s="41"/>
      <c r="AZ64" s="41"/>
      <c r="BA64" s="41"/>
      <c r="BB64" s="41"/>
      <c r="BC64" s="41"/>
      <c r="BD64" s="41"/>
      <c r="BE64" s="41"/>
      <c r="BF64" s="41"/>
      <c r="BG64" s="41"/>
      <c r="BH64" s="41"/>
    </row>
    <row r="65" spans="1:60" x14ac:dyDescent="0.25">
      <c r="A65" s="127">
        <v>45452</v>
      </c>
      <c r="B65" s="60" t="s">
        <v>1</v>
      </c>
      <c r="C65" s="152">
        <v>15</v>
      </c>
      <c r="D65" s="56"/>
      <c r="E65" s="143">
        <f>C65</f>
        <v>15</v>
      </c>
      <c r="F65" s="56"/>
      <c r="G65" s="56"/>
      <c r="H65" s="56"/>
      <c r="J65" s="158">
        <v>45444</v>
      </c>
      <c r="K65" s="158">
        <v>45444</v>
      </c>
      <c r="L65" s="159" t="s">
        <v>236</v>
      </c>
      <c r="M65" s="154" t="s">
        <v>237</v>
      </c>
      <c r="N65" s="39" t="s">
        <v>239</v>
      </c>
      <c r="O65" s="155">
        <v>155.93</v>
      </c>
      <c r="P65" s="155">
        <f>P64/O64*O65</f>
        <v>7.4272522107090539</v>
      </c>
      <c r="Q65" s="155">
        <f t="shared" si="17"/>
        <v>148.50274778929096</v>
      </c>
      <c r="R65" s="155"/>
      <c r="S65" s="50"/>
      <c r="T65" s="50">
        <f>O65-P65</f>
        <v>148.50274778929096</v>
      </c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0"/>
      <c r="AN65" s="50"/>
      <c r="AO65" s="50"/>
      <c r="AP65" s="50"/>
      <c r="AQ65" s="50"/>
      <c r="AR65" s="50"/>
      <c r="AS65" s="50"/>
      <c r="AT65" s="41"/>
      <c r="AU65" s="50"/>
      <c r="AV65" s="41"/>
      <c r="AW65" s="41"/>
      <c r="AX65" s="41"/>
      <c r="AY65" s="41"/>
      <c r="AZ65" s="41"/>
      <c r="BA65" s="50"/>
      <c r="BB65" s="41"/>
      <c r="BC65" s="41"/>
      <c r="BD65" s="41"/>
      <c r="BE65" s="41"/>
      <c r="BF65" s="41"/>
      <c r="BG65" s="41"/>
      <c r="BH65" s="41"/>
    </row>
    <row r="66" spans="1:60" x14ac:dyDescent="0.25">
      <c r="A66" s="127">
        <v>45449</v>
      </c>
      <c r="B66" s="60" t="s">
        <v>342</v>
      </c>
      <c r="C66" s="152">
        <v>3017.07</v>
      </c>
      <c r="D66" s="142"/>
      <c r="E66" s="143"/>
      <c r="F66" s="143">
        <f>C66</f>
        <v>3017.07</v>
      </c>
      <c r="G66" s="142"/>
      <c r="H66" s="142"/>
      <c r="J66" s="158">
        <v>45469</v>
      </c>
      <c r="K66" s="158">
        <v>45408</v>
      </c>
      <c r="L66" s="160"/>
      <c r="M66" s="154" t="s">
        <v>10</v>
      </c>
      <c r="N66" s="39" t="s">
        <v>408</v>
      </c>
      <c r="O66" s="155">
        <v>4846.7299999999996</v>
      </c>
      <c r="P66" s="155">
        <v>0</v>
      </c>
      <c r="Q66" s="155">
        <f t="shared" si="17"/>
        <v>4846.7299999999996</v>
      </c>
      <c r="R66" s="155">
        <f t="shared" ref="R66:R68" si="18">O66</f>
        <v>4846.7299999999996</v>
      </c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50"/>
      <c r="AP66" s="50"/>
      <c r="AQ66" s="50"/>
      <c r="AR66" s="50"/>
      <c r="AS66" s="50"/>
      <c r="AT66" s="41"/>
      <c r="AU66" s="50"/>
      <c r="AV66" s="41"/>
      <c r="AW66" s="41"/>
      <c r="AX66" s="41"/>
      <c r="AY66" s="41"/>
      <c r="AZ66" s="41"/>
      <c r="BA66" s="50"/>
      <c r="BB66" s="41"/>
      <c r="BC66" s="41"/>
      <c r="BD66" s="41"/>
      <c r="BE66" s="41"/>
      <c r="BF66" s="41"/>
      <c r="BG66" s="41"/>
      <c r="BH66" s="41"/>
    </row>
    <row r="67" spans="1:60" x14ac:dyDescent="0.25">
      <c r="A67" s="127">
        <v>45447</v>
      </c>
      <c r="B67" s="60" t="s">
        <v>1</v>
      </c>
      <c r="C67" s="152">
        <v>10</v>
      </c>
      <c r="D67" s="56"/>
      <c r="E67" s="143">
        <f t="shared" ref="E67:E70" si="19">C67</f>
        <v>10</v>
      </c>
      <c r="F67" s="56"/>
      <c r="G67" s="56"/>
      <c r="H67" s="56"/>
      <c r="J67" s="158">
        <v>45469</v>
      </c>
      <c r="K67" s="158">
        <v>45471</v>
      </c>
      <c r="L67" s="160"/>
      <c r="M67" s="154" t="s">
        <v>118</v>
      </c>
      <c r="N67" s="39" t="s">
        <v>240</v>
      </c>
      <c r="O67" s="155">
        <v>1129.23</v>
      </c>
      <c r="P67" s="155">
        <v>0</v>
      </c>
      <c r="Q67" s="155">
        <f t="shared" si="17"/>
        <v>1129.23</v>
      </c>
      <c r="R67" s="155">
        <f t="shared" si="18"/>
        <v>1129.23</v>
      </c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50"/>
      <c r="AN67" s="50"/>
      <c r="AO67" s="50"/>
      <c r="AP67" s="50"/>
      <c r="AQ67" s="50"/>
      <c r="AS67" s="50"/>
      <c r="AT67" s="41"/>
      <c r="AU67" s="50"/>
      <c r="AV67" s="41"/>
      <c r="AW67" s="41"/>
      <c r="AX67" s="61"/>
      <c r="AY67" s="61"/>
      <c r="AZ67" s="61"/>
      <c r="BA67" s="50"/>
      <c r="BB67" s="61"/>
      <c r="BC67" s="61"/>
      <c r="BD67" s="61"/>
      <c r="BE67" s="61"/>
      <c r="BF67" s="61"/>
      <c r="BG67" s="61"/>
      <c r="BH67" s="61"/>
    </row>
    <row r="68" spans="1:60" x14ac:dyDescent="0.25">
      <c r="A68" s="127">
        <v>45445</v>
      </c>
      <c r="B68" s="60" t="s">
        <v>1</v>
      </c>
      <c r="C68" s="152">
        <v>135</v>
      </c>
      <c r="D68" s="56"/>
      <c r="E68" s="143">
        <f t="shared" si="19"/>
        <v>135</v>
      </c>
      <c r="F68" s="56"/>
      <c r="G68" s="56"/>
      <c r="H68" s="56"/>
      <c r="J68" s="158">
        <v>45457</v>
      </c>
      <c r="K68" s="158">
        <v>45457</v>
      </c>
      <c r="L68" s="160"/>
      <c r="M68" s="154" t="s">
        <v>241</v>
      </c>
      <c r="N68" s="39" t="s">
        <v>242</v>
      </c>
      <c r="O68" s="155">
        <v>429.72</v>
      </c>
      <c r="P68" s="155">
        <v>0</v>
      </c>
      <c r="Q68" s="155">
        <f t="shared" si="17"/>
        <v>429.72</v>
      </c>
      <c r="R68" s="155">
        <f t="shared" si="18"/>
        <v>429.72</v>
      </c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50"/>
      <c r="AL68" s="50"/>
      <c r="AM68" s="50"/>
      <c r="AN68" s="50"/>
      <c r="AO68" s="50"/>
      <c r="AP68" s="50"/>
      <c r="AQ68" s="50"/>
      <c r="AR68" s="50"/>
      <c r="AS68" s="50"/>
      <c r="AT68" s="41"/>
      <c r="AU68" s="50"/>
      <c r="AV68" s="41"/>
      <c r="AW68" s="41"/>
      <c r="AX68" s="61"/>
      <c r="AY68" s="61"/>
      <c r="AZ68" s="61"/>
      <c r="BA68" s="50"/>
      <c r="BB68" s="61"/>
      <c r="BC68" s="61"/>
      <c r="BD68" s="61"/>
      <c r="BE68" s="61"/>
      <c r="BF68" s="61"/>
      <c r="BG68" s="61"/>
      <c r="BH68" s="61"/>
    </row>
    <row r="69" spans="1:60" s="64" customFormat="1" ht="15" customHeight="1" x14ac:dyDescent="0.3">
      <c r="A69" s="127"/>
      <c r="B69" s="60"/>
      <c r="C69" s="145"/>
      <c r="D69" s="56"/>
      <c r="E69" s="143">
        <f t="shared" si="19"/>
        <v>0</v>
      </c>
      <c r="F69" s="56"/>
      <c r="G69" s="56"/>
      <c r="H69" s="56"/>
      <c r="J69" s="158">
        <v>45455</v>
      </c>
      <c r="K69" s="158">
        <v>45457</v>
      </c>
      <c r="L69" s="161" t="s">
        <v>278</v>
      </c>
      <c r="M69" s="153" t="s">
        <v>279</v>
      </c>
      <c r="N69" s="162" t="s">
        <v>280</v>
      </c>
      <c r="O69" s="156">
        <v>12</v>
      </c>
      <c r="P69" s="156">
        <v>2</v>
      </c>
      <c r="Q69" s="156">
        <f t="shared" si="17"/>
        <v>10</v>
      </c>
      <c r="R69" s="156"/>
      <c r="S69" s="138"/>
      <c r="T69" s="138"/>
      <c r="U69" s="138"/>
      <c r="V69" s="138"/>
      <c r="W69" s="138"/>
      <c r="X69" s="138"/>
      <c r="Y69" s="138"/>
      <c r="Z69" s="138"/>
      <c r="AA69" s="138"/>
      <c r="AB69" s="138"/>
      <c r="AC69" s="138">
        <v>10</v>
      </c>
      <c r="AD69" s="138"/>
      <c r="AE69" s="138"/>
      <c r="AF69" s="138"/>
      <c r="AG69" s="138"/>
      <c r="AH69" s="138"/>
      <c r="AI69" s="138"/>
      <c r="AJ69" s="138"/>
      <c r="AK69" s="138"/>
      <c r="AL69" s="138"/>
      <c r="AM69" s="138"/>
      <c r="AN69" s="138"/>
      <c r="AO69" s="138"/>
      <c r="AP69" s="138"/>
      <c r="AQ69" s="138"/>
      <c r="AR69" s="148"/>
      <c r="AS69" s="148"/>
      <c r="AT69" s="148"/>
      <c r="AU69" s="148"/>
      <c r="AV69" s="148"/>
      <c r="AW69" s="148"/>
      <c r="AX69" s="148"/>
      <c r="AY69" s="148"/>
      <c r="AZ69" s="148"/>
      <c r="BA69" s="148"/>
      <c r="BB69" s="148"/>
      <c r="BC69" s="148"/>
      <c r="BD69" s="148"/>
      <c r="BE69" s="148"/>
      <c r="BF69" s="148"/>
      <c r="BG69" s="148"/>
      <c r="BH69" s="148"/>
    </row>
    <row r="70" spans="1:60" x14ac:dyDescent="0.25">
      <c r="A70" s="127"/>
      <c r="B70" s="60"/>
      <c r="C70" s="145"/>
      <c r="D70" s="142"/>
      <c r="E70" s="143">
        <f t="shared" si="19"/>
        <v>0</v>
      </c>
      <c r="F70" s="142"/>
      <c r="G70" s="142"/>
      <c r="H70" s="142"/>
      <c r="J70" s="158">
        <v>45422</v>
      </c>
      <c r="K70" s="158">
        <v>45422</v>
      </c>
      <c r="L70" s="159" t="s">
        <v>243</v>
      </c>
      <c r="M70" s="154" t="s">
        <v>106</v>
      </c>
      <c r="N70" s="39" t="s">
        <v>244</v>
      </c>
      <c r="O70" s="155">
        <v>29.09</v>
      </c>
      <c r="P70" s="155">
        <f>O70/6</f>
        <v>4.8483333333333336</v>
      </c>
      <c r="Q70" s="155">
        <f t="shared" si="17"/>
        <v>24.241666666666667</v>
      </c>
      <c r="R70" s="155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  <c r="AJ70" s="50"/>
      <c r="AK70" s="50"/>
      <c r="AL70" s="50"/>
      <c r="AM70" s="50"/>
      <c r="AN70" s="50"/>
      <c r="AO70" s="50"/>
      <c r="AP70" s="50"/>
      <c r="AQ70" s="50"/>
      <c r="AR70" s="50">
        <f>O70-P70</f>
        <v>24.241666666666667</v>
      </c>
      <c r="AS70" s="50"/>
      <c r="AT70" s="41"/>
      <c r="AU70" s="50"/>
      <c r="AV70" s="41"/>
      <c r="AW70" s="41"/>
      <c r="AX70" s="61"/>
      <c r="AY70" s="61"/>
      <c r="AZ70" s="61"/>
      <c r="BA70" s="50"/>
      <c r="BB70" s="61"/>
      <c r="BC70" s="61"/>
      <c r="BD70" s="61"/>
      <c r="BE70" s="61"/>
      <c r="BF70" s="61"/>
      <c r="BG70" s="61"/>
      <c r="BH70" s="61"/>
    </row>
    <row r="71" spans="1:60" x14ac:dyDescent="0.25">
      <c r="A71" s="38"/>
      <c r="B71" s="38"/>
      <c r="C71" s="56">
        <f t="shared" ref="C71:H71" si="20">SUM(C63:C70)</f>
        <v>3204.07</v>
      </c>
      <c r="D71" s="56">
        <f t="shared" si="20"/>
        <v>0</v>
      </c>
      <c r="E71" s="56">
        <f t="shared" si="20"/>
        <v>187</v>
      </c>
      <c r="F71" s="56">
        <f t="shared" si="20"/>
        <v>3017.07</v>
      </c>
      <c r="G71" s="56">
        <f t="shared" si="20"/>
        <v>0</v>
      </c>
      <c r="H71" s="56">
        <f t="shared" si="20"/>
        <v>0</v>
      </c>
      <c r="J71" s="158">
        <v>45437</v>
      </c>
      <c r="K71" s="158">
        <v>45447</v>
      </c>
      <c r="L71" s="161" t="s">
        <v>403</v>
      </c>
      <c r="M71" s="154" t="s">
        <v>404</v>
      </c>
      <c r="N71" s="39" t="s">
        <v>405</v>
      </c>
      <c r="O71" s="155">
        <v>257.72000000000003</v>
      </c>
      <c r="P71" s="155">
        <v>42.95</v>
      </c>
      <c r="Q71" s="155">
        <f t="shared" ref="Q71" si="21">SUM(R71:BM71)</f>
        <v>214.77</v>
      </c>
      <c r="R71" s="155"/>
      <c r="S71" s="50"/>
      <c r="T71" s="50"/>
      <c r="U71" s="50">
        <v>214.77</v>
      </c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0"/>
      <c r="AM71" s="50"/>
      <c r="AN71" s="50"/>
      <c r="AO71" s="50"/>
      <c r="AP71" s="50"/>
      <c r="AQ71" s="50"/>
      <c r="AR71" s="50"/>
      <c r="AS71" s="50"/>
      <c r="AT71" s="39"/>
      <c r="AU71" s="50"/>
      <c r="AV71" s="39"/>
      <c r="AW71" s="41"/>
      <c r="AX71" s="39"/>
      <c r="AY71" s="39"/>
      <c r="AZ71" s="39"/>
      <c r="BA71" s="50"/>
      <c r="BB71" s="39"/>
      <c r="BC71" s="39"/>
      <c r="BD71" s="39"/>
      <c r="BE71" s="39"/>
      <c r="BF71" s="39"/>
      <c r="BG71" s="39"/>
      <c r="BH71" s="39"/>
    </row>
    <row r="72" spans="1:60" x14ac:dyDescent="0.25">
      <c r="J72" s="158">
        <v>45442</v>
      </c>
      <c r="K72" s="158">
        <v>45471</v>
      </c>
      <c r="L72" s="159" t="s">
        <v>287</v>
      </c>
      <c r="M72" s="154" t="s">
        <v>288</v>
      </c>
      <c r="N72" s="39" t="s">
        <v>406</v>
      </c>
      <c r="O72" s="155">
        <v>181.57</v>
      </c>
      <c r="P72" s="155">
        <v>30.26</v>
      </c>
      <c r="Q72" s="155">
        <f>SUM(R72:BH72)</f>
        <v>151.31</v>
      </c>
      <c r="R72" s="155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/>
      <c r="AL72" s="50"/>
      <c r="AM72" s="50"/>
      <c r="AN72" s="50"/>
      <c r="AO72" s="50"/>
      <c r="AP72" s="50">
        <v>151.31</v>
      </c>
      <c r="AQ72" s="50"/>
      <c r="AR72" s="50"/>
      <c r="AS72" s="50"/>
      <c r="AT72" s="39"/>
      <c r="AU72" s="50"/>
      <c r="AV72" s="39"/>
      <c r="AW72" s="41"/>
      <c r="AX72" s="39"/>
      <c r="AY72" s="39"/>
      <c r="AZ72" s="39"/>
      <c r="BA72" s="50"/>
      <c r="BB72" s="39"/>
      <c r="BC72" s="39"/>
      <c r="BD72" s="39"/>
      <c r="BE72" s="39"/>
      <c r="BF72" s="39"/>
      <c r="BG72" s="39"/>
      <c r="BH72" s="39"/>
    </row>
    <row r="73" spans="1:60" x14ac:dyDescent="0.25">
      <c r="J73" s="158">
        <v>45443</v>
      </c>
      <c r="K73" s="158">
        <v>45471</v>
      </c>
      <c r="L73" s="159" t="s">
        <v>267</v>
      </c>
      <c r="M73" s="154" t="s">
        <v>264</v>
      </c>
      <c r="N73" s="39" t="s">
        <v>407</v>
      </c>
      <c r="O73" s="157">
        <v>107.98</v>
      </c>
      <c r="P73" s="157">
        <v>18</v>
      </c>
      <c r="Q73" s="157">
        <f t="shared" ref="Q73:Q76" si="22">SUM(R73:BH73)</f>
        <v>89.98</v>
      </c>
      <c r="R73" s="157"/>
      <c r="S73" s="139"/>
      <c r="T73" s="139"/>
      <c r="U73" s="139"/>
      <c r="V73" s="139"/>
      <c r="W73" s="139"/>
      <c r="X73" s="139"/>
      <c r="Y73" s="139"/>
      <c r="Z73" s="139"/>
      <c r="AA73" s="139"/>
      <c r="AB73" s="139"/>
      <c r="AC73" s="139"/>
      <c r="AD73" s="139"/>
      <c r="AE73" s="139"/>
      <c r="AF73" s="139"/>
      <c r="AG73" s="139"/>
      <c r="AH73" s="139">
        <v>89.98</v>
      </c>
      <c r="AI73" s="139"/>
      <c r="AJ73" s="50"/>
      <c r="AK73" s="50"/>
      <c r="AL73" s="50"/>
      <c r="AM73" s="50"/>
      <c r="AN73" s="50"/>
      <c r="AO73" s="50"/>
      <c r="AP73" s="50"/>
      <c r="AQ73" s="50"/>
      <c r="AR73" s="50"/>
      <c r="AS73" s="50"/>
      <c r="AT73" s="39"/>
      <c r="AU73" s="50"/>
      <c r="AV73" s="39"/>
      <c r="AW73" s="41"/>
      <c r="AX73" s="39"/>
      <c r="AY73" s="39"/>
      <c r="AZ73" s="39"/>
      <c r="BA73" s="50"/>
      <c r="BB73" s="39"/>
      <c r="BC73" s="39"/>
      <c r="BD73" s="39"/>
      <c r="BE73" s="39"/>
      <c r="BF73" s="39"/>
      <c r="BG73" s="39"/>
      <c r="BH73" s="39"/>
    </row>
    <row r="74" spans="1:60" x14ac:dyDescent="0.25">
      <c r="J74" s="158">
        <v>45443</v>
      </c>
      <c r="K74" s="158">
        <v>45471</v>
      </c>
      <c r="L74" s="159" t="s">
        <v>281</v>
      </c>
      <c r="M74" s="154" t="s">
        <v>282</v>
      </c>
      <c r="N74" s="39" t="s">
        <v>305</v>
      </c>
      <c r="O74" s="157">
        <v>56.56</v>
      </c>
      <c r="P74" s="157">
        <v>9.43</v>
      </c>
      <c r="Q74" s="157">
        <f t="shared" si="22"/>
        <v>47.13</v>
      </c>
      <c r="R74" s="157"/>
      <c r="S74" s="139"/>
      <c r="T74" s="139"/>
      <c r="U74" s="139"/>
      <c r="V74" s="139"/>
      <c r="W74" s="139"/>
      <c r="X74" s="139"/>
      <c r="Y74" s="139"/>
      <c r="Z74" s="139"/>
      <c r="AA74" s="139"/>
      <c r="AB74" s="139"/>
      <c r="AC74" s="139"/>
      <c r="AD74" s="139"/>
      <c r="AE74" s="139"/>
      <c r="AF74" s="139"/>
      <c r="AG74" s="139"/>
      <c r="AH74" s="139"/>
      <c r="AI74" s="139"/>
      <c r="AJ74" s="139"/>
      <c r="AK74" s="139"/>
      <c r="AL74" s="139"/>
      <c r="AM74" s="139"/>
      <c r="AN74" s="139"/>
      <c r="AO74" s="139"/>
      <c r="AP74" s="139"/>
      <c r="AQ74" s="139"/>
      <c r="AR74" s="147"/>
      <c r="AS74" s="147">
        <v>47.13</v>
      </c>
      <c r="AT74" s="39"/>
      <c r="AU74" s="147"/>
      <c r="AV74" s="39"/>
      <c r="AW74" s="41"/>
      <c r="AX74" s="39"/>
      <c r="AY74" s="39"/>
      <c r="AZ74" s="39"/>
      <c r="BA74" s="147"/>
      <c r="BB74" s="39"/>
      <c r="BC74" s="39"/>
      <c r="BD74" s="39"/>
      <c r="BE74" s="39"/>
      <c r="BF74" s="39"/>
      <c r="BG74" s="39"/>
      <c r="BH74" s="39"/>
    </row>
    <row r="75" spans="1:60" x14ac:dyDescent="0.25">
      <c r="J75" s="158">
        <v>45443</v>
      </c>
      <c r="K75" s="158">
        <v>45471</v>
      </c>
      <c r="L75" s="159" t="s">
        <v>281</v>
      </c>
      <c r="M75" s="154" t="s">
        <v>282</v>
      </c>
      <c r="N75" s="39" t="s">
        <v>409</v>
      </c>
      <c r="O75" s="157">
        <v>76.400000000000006</v>
      </c>
      <c r="P75" s="157">
        <v>12.73</v>
      </c>
      <c r="Q75" s="157">
        <f t="shared" si="22"/>
        <v>63.67</v>
      </c>
      <c r="R75" s="157"/>
      <c r="S75" s="139"/>
      <c r="T75" s="139"/>
      <c r="U75" s="139"/>
      <c r="V75" s="139"/>
      <c r="W75" s="139"/>
      <c r="X75" s="139"/>
      <c r="Y75" s="139"/>
      <c r="Z75" s="139"/>
      <c r="AA75" s="139"/>
      <c r="AB75" s="139">
        <v>63.67</v>
      </c>
      <c r="AC75" s="139"/>
      <c r="AD75" s="139"/>
      <c r="AE75" s="50"/>
      <c r="AF75" s="50"/>
      <c r="AG75" s="50"/>
      <c r="AH75" s="50"/>
      <c r="AI75" s="50"/>
      <c r="AJ75" s="50"/>
      <c r="AK75" s="50"/>
      <c r="AL75" s="50"/>
      <c r="AM75" s="50"/>
      <c r="AN75" s="50"/>
      <c r="AO75" s="50"/>
      <c r="AP75" s="50"/>
      <c r="AQ75" s="50"/>
      <c r="AR75" s="50"/>
      <c r="AS75" s="50"/>
      <c r="AT75" s="39"/>
      <c r="AU75" s="50"/>
      <c r="AV75" s="39"/>
      <c r="AW75" s="41"/>
      <c r="AX75" s="39"/>
      <c r="AY75" s="39"/>
      <c r="AZ75" s="39"/>
      <c r="BA75" s="50"/>
      <c r="BB75" s="39"/>
      <c r="BC75" s="39"/>
      <c r="BD75" s="39"/>
      <c r="BE75" s="39"/>
      <c r="BF75" s="39"/>
      <c r="BG75" s="39"/>
      <c r="BH75" s="39"/>
    </row>
    <row r="76" spans="1:60" s="84" customFormat="1" ht="15" customHeight="1" x14ac:dyDescent="0.35">
      <c r="A76" s="1"/>
      <c r="B76" s="1"/>
      <c r="C76" s="4"/>
      <c r="D76" s="4"/>
      <c r="E76" s="4"/>
      <c r="F76" s="4"/>
      <c r="G76" s="4"/>
      <c r="H76" s="4"/>
      <c r="J76" s="158">
        <v>45443</v>
      </c>
      <c r="K76" s="158">
        <v>45471</v>
      </c>
      <c r="L76" s="161" t="s">
        <v>266</v>
      </c>
      <c r="M76" s="153" t="s">
        <v>268</v>
      </c>
      <c r="N76" s="162" t="s">
        <v>410</v>
      </c>
      <c r="O76" s="156">
        <v>1905.64</v>
      </c>
      <c r="P76" s="156">
        <v>317.61</v>
      </c>
      <c r="Q76" s="156">
        <f t="shared" si="22"/>
        <v>1588.03</v>
      </c>
      <c r="R76" s="156"/>
      <c r="S76" s="138"/>
      <c r="T76" s="138"/>
      <c r="U76" s="138"/>
      <c r="V76" s="138"/>
      <c r="W76" s="138"/>
      <c r="X76" s="138"/>
      <c r="Y76" s="138"/>
      <c r="Z76" s="138"/>
      <c r="AA76" s="138"/>
      <c r="AB76" s="138"/>
      <c r="AC76" s="138"/>
      <c r="AD76" s="138">
        <v>1588.03</v>
      </c>
      <c r="AE76" s="50"/>
      <c r="AF76" s="50"/>
      <c r="AG76" s="50"/>
      <c r="AH76" s="50"/>
      <c r="AI76" s="50"/>
      <c r="AJ76" s="50"/>
      <c r="AK76" s="50"/>
      <c r="AL76" s="50"/>
      <c r="AM76" s="50"/>
      <c r="AN76" s="50"/>
      <c r="AO76" s="50"/>
      <c r="AP76" s="50"/>
      <c r="AQ76" s="50"/>
      <c r="AR76" s="50"/>
      <c r="AS76" s="50"/>
      <c r="AT76" s="39"/>
      <c r="AU76" s="50"/>
      <c r="AV76" s="39"/>
      <c r="AW76" s="41"/>
      <c r="AX76" s="39"/>
      <c r="AY76" s="39"/>
      <c r="AZ76" s="39"/>
      <c r="BA76" s="50"/>
      <c r="BB76" s="39"/>
      <c r="BC76" s="39"/>
      <c r="BD76" s="39"/>
      <c r="BE76" s="39"/>
      <c r="BF76" s="39"/>
      <c r="BG76" s="39"/>
      <c r="BH76" s="39"/>
    </row>
    <row r="77" spans="1:60" x14ac:dyDescent="0.25">
      <c r="J77" s="158">
        <v>45449</v>
      </c>
      <c r="K77" s="158">
        <v>45471</v>
      </c>
      <c r="L77" s="159" t="s">
        <v>411</v>
      </c>
      <c r="M77" s="154" t="s">
        <v>412</v>
      </c>
      <c r="N77" s="39" t="s">
        <v>413</v>
      </c>
      <c r="O77" s="155">
        <v>180</v>
      </c>
      <c r="P77" s="155">
        <v>30</v>
      </c>
      <c r="Q77" s="155">
        <f>SUM(R77:BH77)</f>
        <v>150</v>
      </c>
      <c r="R77" s="155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0"/>
      <c r="AN77" s="50"/>
      <c r="AO77" s="50"/>
      <c r="AP77" s="50"/>
      <c r="AQ77" s="50">
        <v>150</v>
      </c>
      <c r="AR77" s="50"/>
      <c r="AS77" s="50"/>
      <c r="AT77" s="39"/>
      <c r="AU77" s="50"/>
      <c r="AV77" s="39"/>
      <c r="AW77" s="41"/>
      <c r="AX77" s="39"/>
      <c r="AY77" s="39"/>
      <c r="AZ77" s="39"/>
      <c r="BA77" s="50"/>
      <c r="BB77" s="39"/>
      <c r="BC77" s="39"/>
      <c r="BD77" s="39"/>
      <c r="BE77" s="39"/>
      <c r="BF77" s="39"/>
      <c r="BG77" s="39"/>
      <c r="BH77" s="39"/>
    </row>
    <row r="78" spans="1:60" x14ac:dyDescent="0.25">
      <c r="J78" s="158">
        <v>45453</v>
      </c>
      <c r="K78" s="158">
        <v>45471</v>
      </c>
      <c r="L78" s="40" t="s">
        <v>366</v>
      </c>
      <c r="M78" s="39" t="s">
        <v>367</v>
      </c>
      <c r="N78" s="39" t="s">
        <v>414</v>
      </c>
      <c r="O78" s="155">
        <v>1996.62</v>
      </c>
      <c r="P78" s="155">
        <v>332.77</v>
      </c>
      <c r="Q78" s="155">
        <f>SUM(R78:BH78)</f>
        <v>1663.85</v>
      </c>
      <c r="R78" s="155"/>
      <c r="S78" s="50">
        <v>1663.85</v>
      </c>
      <c r="T78" s="50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I78" s="50"/>
      <c r="AJ78" s="50"/>
      <c r="AK78" s="50"/>
      <c r="AL78" s="50"/>
      <c r="AM78" s="50"/>
      <c r="AN78" s="50"/>
      <c r="AO78" s="50"/>
      <c r="AP78" s="50"/>
      <c r="AQ78" s="50"/>
      <c r="AR78" s="50"/>
      <c r="AS78" s="50"/>
      <c r="AT78" s="39"/>
      <c r="AU78" s="50"/>
      <c r="AV78" s="39"/>
      <c r="AW78" s="41"/>
      <c r="AX78" s="39"/>
      <c r="AY78" s="39"/>
      <c r="AZ78" s="39"/>
      <c r="BA78" s="50"/>
      <c r="BB78" s="39"/>
      <c r="BC78" s="39"/>
      <c r="BD78" s="39"/>
      <c r="BE78" s="39"/>
      <c r="BF78" s="39"/>
      <c r="BG78" s="39"/>
      <c r="BH78" s="39"/>
    </row>
    <row r="79" spans="1:60" x14ac:dyDescent="0.25">
      <c r="J79" s="158">
        <v>45453</v>
      </c>
      <c r="K79" s="158">
        <v>45471</v>
      </c>
      <c r="L79" s="159" t="s">
        <v>287</v>
      </c>
      <c r="M79" s="154" t="s">
        <v>288</v>
      </c>
      <c r="N79" s="39" t="s">
        <v>415</v>
      </c>
      <c r="O79" s="155">
        <v>290.36</v>
      </c>
      <c r="P79" s="155">
        <v>48.39</v>
      </c>
      <c r="Q79" s="155">
        <f>SUM(R79:BH79)</f>
        <v>241.97</v>
      </c>
      <c r="R79" s="155"/>
      <c r="S79" s="50"/>
      <c r="T79" s="50"/>
      <c r="U79" s="50"/>
      <c r="V79" s="50"/>
      <c r="W79" s="50"/>
      <c r="X79" s="50"/>
      <c r="Y79" s="50"/>
      <c r="Z79" s="50"/>
      <c r="AA79" s="50"/>
      <c r="AB79" s="50"/>
      <c r="AC79" s="50"/>
      <c r="AD79" s="50"/>
      <c r="AE79" s="50"/>
      <c r="AF79" s="50">
        <v>241.97</v>
      </c>
      <c r="AG79" s="50"/>
      <c r="AH79" s="50"/>
      <c r="AI79" s="50"/>
      <c r="AJ79" s="50"/>
      <c r="AK79" s="50"/>
      <c r="AL79" s="50"/>
      <c r="AM79" s="50"/>
      <c r="AN79" s="50"/>
      <c r="AO79" s="50"/>
      <c r="AP79" s="50"/>
      <c r="AQ79" s="50"/>
      <c r="AR79" s="50"/>
      <c r="AS79" s="50"/>
      <c r="AT79" s="39"/>
      <c r="AU79" s="50"/>
      <c r="AV79" s="39"/>
      <c r="AW79" s="41"/>
      <c r="AX79" s="39"/>
      <c r="AY79" s="39"/>
      <c r="AZ79" s="39"/>
      <c r="BA79" s="50"/>
      <c r="BB79" s="39"/>
      <c r="BC79" s="39"/>
      <c r="BD79" s="39"/>
      <c r="BE79" s="39"/>
      <c r="BF79" s="39"/>
      <c r="BG79" s="39"/>
      <c r="BH79" s="39"/>
    </row>
    <row r="80" spans="1:60" s="25" customFormat="1" x14ac:dyDescent="0.25">
      <c r="A80" s="1"/>
      <c r="B80" s="1"/>
      <c r="C80" s="4"/>
      <c r="D80" s="4"/>
      <c r="E80" s="4"/>
      <c r="F80" s="4"/>
      <c r="G80" s="4"/>
      <c r="H80" s="4"/>
      <c r="J80" s="158">
        <v>45454</v>
      </c>
      <c r="K80" s="158">
        <v>45471</v>
      </c>
      <c r="L80" s="160"/>
      <c r="M80" s="154" t="s">
        <v>416</v>
      </c>
      <c r="N80" s="39" t="s">
        <v>417</v>
      </c>
      <c r="O80" s="155">
        <v>75</v>
      </c>
      <c r="P80" s="50">
        <v>0</v>
      </c>
      <c r="Q80" s="50">
        <f>SUM(R80:BH80)</f>
        <v>75</v>
      </c>
      <c r="R80" s="50"/>
      <c r="S80" s="50"/>
      <c r="T80" s="50"/>
      <c r="U80" s="50"/>
      <c r="V80" s="50"/>
      <c r="W80" s="50"/>
      <c r="X80" s="50"/>
      <c r="Y80" s="50"/>
      <c r="Z80" s="50">
        <v>75</v>
      </c>
      <c r="AA80" s="50"/>
      <c r="AB80" s="50"/>
      <c r="AC80" s="50"/>
      <c r="AD80" s="50"/>
      <c r="AE80" s="50"/>
      <c r="AF80" s="50"/>
      <c r="AG80" s="50"/>
      <c r="AH80" s="50"/>
      <c r="AI80" s="50"/>
      <c r="AJ80" s="50"/>
      <c r="AK80" s="50"/>
      <c r="AL80" s="50"/>
      <c r="AM80" s="50"/>
      <c r="AN80" s="50"/>
      <c r="AO80" s="50"/>
      <c r="AP80" s="50"/>
      <c r="AQ80" s="50"/>
      <c r="AR80" s="50"/>
      <c r="AS80" s="50"/>
      <c r="AT80" s="39"/>
      <c r="AU80" s="50"/>
      <c r="AV80" s="39"/>
      <c r="AW80" s="41"/>
      <c r="AX80" s="39"/>
      <c r="AY80" s="39"/>
      <c r="AZ80" s="39"/>
      <c r="BA80" s="50"/>
      <c r="BB80" s="39"/>
      <c r="BC80" s="39"/>
      <c r="BD80" s="39"/>
      <c r="BE80" s="39"/>
      <c r="BF80" s="39"/>
      <c r="BG80" s="39"/>
      <c r="BH80" s="39"/>
    </row>
    <row r="81" spans="1:60" x14ac:dyDescent="0.25">
      <c r="J81" s="158">
        <v>45455</v>
      </c>
      <c r="K81" s="158">
        <v>45471</v>
      </c>
      <c r="L81" s="40" t="s">
        <v>301</v>
      </c>
      <c r="M81" s="39" t="s">
        <v>354</v>
      </c>
      <c r="N81" s="39" t="s">
        <v>418</v>
      </c>
      <c r="O81" s="147">
        <v>444.56</v>
      </c>
      <c r="P81" s="147">
        <v>74.09</v>
      </c>
      <c r="Q81" s="50">
        <f t="shared" ref="Q81" si="23">SUM(R81:BH81)</f>
        <v>370.47</v>
      </c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>
        <v>370.47</v>
      </c>
      <c r="AR81" s="50"/>
      <c r="AS81" s="50"/>
      <c r="AT81" s="39"/>
      <c r="AU81" s="50"/>
      <c r="AV81" s="39"/>
      <c r="AW81" s="41"/>
      <c r="AX81" s="39"/>
      <c r="AY81" s="39"/>
      <c r="AZ81" s="39"/>
      <c r="BA81" s="50"/>
      <c r="BB81" s="39"/>
      <c r="BC81" s="39"/>
      <c r="BD81" s="39"/>
      <c r="BE81" s="39"/>
      <c r="BF81" s="39"/>
      <c r="BG81" s="39"/>
      <c r="BH81" s="39"/>
    </row>
    <row r="82" spans="1:60" x14ac:dyDescent="0.25">
      <c r="J82" s="158">
        <v>45455</v>
      </c>
      <c r="K82" s="158">
        <v>45471</v>
      </c>
      <c r="L82" s="159" t="s">
        <v>419</v>
      </c>
      <c r="M82" s="154" t="s">
        <v>420</v>
      </c>
      <c r="N82" s="39" t="s">
        <v>421</v>
      </c>
      <c r="O82" s="155">
        <v>3864</v>
      </c>
      <c r="P82" s="50">
        <v>644</v>
      </c>
      <c r="Q82" s="50">
        <f t="shared" ref="Q82:Q89" si="24">SUM(R82:BH82)</f>
        <v>3220</v>
      </c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50"/>
      <c r="AL82" s="50"/>
      <c r="AM82" s="50"/>
      <c r="AN82" s="50"/>
      <c r="AO82" s="50"/>
      <c r="AP82" s="50"/>
      <c r="AQ82" s="50"/>
      <c r="AR82" s="50"/>
      <c r="AS82" s="50"/>
      <c r="AT82" s="39"/>
      <c r="AU82" s="50"/>
      <c r="AV82" s="39"/>
      <c r="AW82" s="41"/>
      <c r="AX82" s="39"/>
      <c r="AY82" s="39"/>
      <c r="AZ82" s="39"/>
      <c r="BA82" s="50">
        <v>3220</v>
      </c>
      <c r="BB82" s="39"/>
      <c r="BC82" s="39"/>
      <c r="BD82" s="39"/>
      <c r="BE82" s="39"/>
      <c r="BF82" s="39"/>
      <c r="BG82" s="39"/>
      <c r="BH82" s="39"/>
    </row>
    <row r="83" spans="1:60" s="84" customFormat="1" ht="17.25" customHeight="1" x14ac:dyDescent="0.35">
      <c r="A83" s="1"/>
      <c r="B83" s="1"/>
      <c r="C83" s="4"/>
      <c r="D83" s="4"/>
      <c r="E83" s="4"/>
      <c r="F83" s="4"/>
      <c r="G83" s="4"/>
      <c r="H83" s="4"/>
      <c r="J83" s="158">
        <v>45455</v>
      </c>
      <c r="K83" s="158">
        <v>45471</v>
      </c>
      <c r="L83" s="159" t="s">
        <v>298</v>
      </c>
      <c r="M83" s="154" t="s">
        <v>299</v>
      </c>
      <c r="N83" s="39" t="s">
        <v>422</v>
      </c>
      <c r="O83" s="163">
        <v>70</v>
      </c>
      <c r="P83" s="50">
        <v>11.67</v>
      </c>
      <c r="Q83" s="50">
        <f t="shared" si="24"/>
        <v>58.33</v>
      </c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/>
      <c r="AL83" s="50"/>
      <c r="AM83" s="50"/>
      <c r="AN83" s="50"/>
      <c r="AO83" s="50"/>
      <c r="AP83" s="50"/>
      <c r="AQ83" s="50"/>
      <c r="AR83" s="50"/>
      <c r="AS83" s="50"/>
      <c r="AT83" s="39"/>
      <c r="AU83" s="50"/>
      <c r="AV83" s="39"/>
      <c r="AW83" s="41"/>
      <c r="AX83" s="39"/>
      <c r="AY83" s="39"/>
      <c r="AZ83" s="39">
        <v>58.33</v>
      </c>
      <c r="BA83" s="50"/>
      <c r="BB83" s="39"/>
      <c r="BC83" s="39"/>
      <c r="BD83" s="39"/>
      <c r="BE83" s="39"/>
      <c r="BF83" s="39"/>
      <c r="BG83" s="39"/>
      <c r="BH83" s="39"/>
    </row>
    <row r="84" spans="1:60" x14ac:dyDescent="0.25">
      <c r="J84" s="158">
        <v>45460</v>
      </c>
      <c r="K84" s="158">
        <v>45471</v>
      </c>
      <c r="L84" s="159" t="s">
        <v>423</v>
      </c>
      <c r="M84" s="154" t="s">
        <v>425</v>
      </c>
      <c r="N84" s="39" t="s">
        <v>424</v>
      </c>
      <c r="O84" s="155">
        <v>12177.6</v>
      </c>
      <c r="P84" s="50">
        <v>2029.6</v>
      </c>
      <c r="Q84" s="50">
        <f t="shared" si="24"/>
        <v>10148</v>
      </c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/>
      <c r="AL84" s="50"/>
      <c r="AM84" s="50"/>
      <c r="AN84" s="50"/>
      <c r="AO84" s="50"/>
      <c r="AP84" s="50"/>
      <c r="AQ84" s="50"/>
      <c r="AR84" s="50"/>
      <c r="AS84" s="50"/>
      <c r="AT84" s="39"/>
      <c r="AU84" s="50">
        <v>10148</v>
      </c>
      <c r="AV84" s="39"/>
      <c r="AW84" s="41"/>
      <c r="AX84" s="39"/>
      <c r="AY84" s="39"/>
      <c r="AZ84" s="39"/>
      <c r="BA84" s="50"/>
      <c r="BB84" s="39"/>
      <c r="BC84" s="39"/>
      <c r="BD84" s="39"/>
      <c r="BE84" s="39"/>
      <c r="BF84" s="39"/>
      <c r="BG84" s="39"/>
      <c r="BH84" s="39"/>
    </row>
    <row r="85" spans="1:60" x14ac:dyDescent="0.25">
      <c r="J85" s="158">
        <v>45454</v>
      </c>
      <c r="K85" s="158">
        <v>45471</v>
      </c>
      <c r="L85" s="159" t="s">
        <v>308</v>
      </c>
      <c r="M85" s="154" t="s">
        <v>426</v>
      </c>
      <c r="N85" s="39" t="s">
        <v>307</v>
      </c>
      <c r="O85" s="155">
        <v>137.94</v>
      </c>
      <c r="P85" s="50">
        <v>22.99</v>
      </c>
      <c r="Q85" s="50">
        <f t="shared" si="24"/>
        <v>114.95</v>
      </c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0"/>
      <c r="AF85" s="50">
        <v>114.95</v>
      </c>
      <c r="AG85" s="50"/>
      <c r="AH85" s="50"/>
      <c r="AI85" s="50"/>
      <c r="AJ85" s="50"/>
      <c r="AK85" s="50"/>
      <c r="AL85" s="50"/>
      <c r="AM85" s="50"/>
      <c r="AN85" s="50"/>
      <c r="AO85" s="50"/>
      <c r="AP85" s="50"/>
      <c r="AQ85" s="50"/>
      <c r="AR85" s="50"/>
      <c r="AS85" s="50"/>
      <c r="AT85" s="39"/>
      <c r="AU85" s="50"/>
      <c r="AV85" s="39"/>
      <c r="AW85" s="41"/>
      <c r="AX85" s="39"/>
      <c r="AY85" s="39"/>
      <c r="AZ85" s="39"/>
      <c r="BA85" s="50"/>
      <c r="BB85" s="39"/>
      <c r="BC85" s="39"/>
      <c r="BD85" s="39"/>
      <c r="BE85" s="39"/>
      <c r="BF85" s="39"/>
      <c r="BG85" s="39"/>
      <c r="BH85" s="39"/>
    </row>
    <row r="86" spans="1:60" x14ac:dyDescent="0.25">
      <c r="J86" s="158">
        <v>45463</v>
      </c>
      <c r="K86" s="158">
        <v>45471</v>
      </c>
      <c r="L86" s="40" t="s">
        <v>348</v>
      </c>
      <c r="M86" s="39" t="s">
        <v>349</v>
      </c>
      <c r="N86" s="39" t="s">
        <v>427</v>
      </c>
      <c r="O86" s="155">
        <v>29.48</v>
      </c>
      <c r="P86" s="50">
        <v>4.91</v>
      </c>
      <c r="Q86" s="50">
        <f t="shared" si="24"/>
        <v>24.57</v>
      </c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0"/>
      <c r="AF86" s="50"/>
      <c r="AG86" s="50"/>
      <c r="AH86" s="50"/>
      <c r="AI86" s="50"/>
      <c r="AJ86" s="50"/>
      <c r="AK86" s="50"/>
      <c r="AL86" s="50"/>
      <c r="AM86" s="50"/>
      <c r="AN86" s="50"/>
      <c r="AO86" s="50"/>
      <c r="AP86" s="50"/>
      <c r="AQ86" s="50">
        <v>24.57</v>
      </c>
      <c r="AR86" s="50"/>
      <c r="AS86" s="50"/>
      <c r="AT86" s="39"/>
      <c r="AU86" s="50"/>
      <c r="AV86" s="39"/>
      <c r="AW86" s="41"/>
      <c r="AX86" s="39"/>
      <c r="AY86" s="39"/>
      <c r="AZ86" s="39"/>
      <c r="BA86" s="50"/>
      <c r="BB86" s="39"/>
      <c r="BC86" s="39"/>
      <c r="BD86" s="39"/>
      <c r="BE86" s="39"/>
      <c r="BF86" s="39"/>
      <c r="BG86" s="39"/>
      <c r="BH86" s="39"/>
    </row>
    <row r="87" spans="1:60" x14ac:dyDescent="0.25">
      <c r="J87" s="158">
        <v>45461</v>
      </c>
      <c r="K87" s="158">
        <v>45471</v>
      </c>
      <c r="L87" s="160"/>
      <c r="M87" s="154" t="s">
        <v>428</v>
      </c>
      <c r="N87" s="39" t="s">
        <v>429</v>
      </c>
      <c r="O87" s="155">
        <v>270</v>
      </c>
      <c r="P87" s="50">
        <v>0</v>
      </c>
      <c r="Q87" s="50">
        <f t="shared" si="24"/>
        <v>270</v>
      </c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/>
      <c r="AL87" s="50">
        <v>270</v>
      </c>
      <c r="AM87" s="50"/>
      <c r="AN87" s="50"/>
      <c r="AO87" s="50"/>
      <c r="AP87" s="50"/>
      <c r="AQ87" s="50"/>
      <c r="AR87" s="50"/>
      <c r="AS87" s="50"/>
      <c r="AT87" s="39"/>
      <c r="AU87" s="50"/>
      <c r="AV87" s="39"/>
      <c r="AW87" s="41"/>
      <c r="AX87" s="39"/>
      <c r="AY87" s="39"/>
      <c r="AZ87" s="39"/>
      <c r="BA87" s="50"/>
      <c r="BB87" s="39"/>
      <c r="BC87" s="39"/>
      <c r="BD87" s="39"/>
      <c r="BE87" s="39"/>
      <c r="BF87" s="39"/>
      <c r="BG87" s="39"/>
      <c r="BH87" s="39"/>
    </row>
    <row r="88" spans="1:60" x14ac:dyDescent="0.25">
      <c r="J88" s="158"/>
      <c r="K88" s="158"/>
      <c r="L88" s="159"/>
      <c r="M88" s="154"/>
      <c r="N88" s="39"/>
      <c r="O88" s="155"/>
      <c r="P88" s="50"/>
      <c r="Q88" s="50">
        <f t="shared" ref="Q88" si="25">SUM(R88:BH88)</f>
        <v>0</v>
      </c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  <c r="AC88" s="50"/>
      <c r="AD88" s="50"/>
      <c r="AE88" s="50"/>
      <c r="AF88" s="50"/>
      <c r="AG88" s="50"/>
      <c r="AH88" s="50"/>
      <c r="AI88" s="50"/>
      <c r="AJ88" s="50"/>
      <c r="AK88" s="50"/>
      <c r="AL88" s="50"/>
      <c r="AM88" s="50"/>
      <c r="AN88" s="50"/>
      <c r="AO88" s="50"/>
      <c r="AP88" s="50"/>
      <c r="AQ88" s="50"/>
      <c r="AR88" s="50"/>
      <c r="AS88" s="50"/>
      <c r="AT88" s="39"/>
      <c r="AU88" s="50"/>
      <c r="AV88" s="39"/>
      <c r="AW88" s="41"/>
      <c r="AX88" s="39"/>
      <c r="AY88" s="39"/>
      <c r="AZ88" s="39"/>
      <c r="BA88" s="50"/>
      <c r="BB88" s="39"/>
      <c r="BC88" s="39"/>
      <c r="BD88" s="39"/>
      <c r="BE88" s="39"/>
      <c r="BF88" s="39"/>
      <c r="BG88" s="39"/>
      <c r="BH88" s="39"/>
    </row>
    <row r="89" spans="1:60" x14ac:dyDescent="0.25">
      <c r="J89" s="158"/>
      <c r="K89" s="158"/>
      <c r="L89" s="159"/>
      <c r="M89" s="154"/>
      <c r="N89" s="39"/>
      <c r="O89" s="155"/>
      <c r="P89" s="50"/>
      <c r="Q89" s="50">
        <f t="shared" si="24"/>
        <v>0</v>
      </c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50"/>
      <c r="AF89" s="50"/>
      <c r="AG89" s="50"/>
      <c r="AH89" s="50"/>
      <c r="AI89" s="50"/>
      <c r="AJ89" s="50"/>
      <c r="AK89" s="50"/>
      <c r="AL89" s="50"/>
      <c r="AM89" s="50"/>
      <c r="AN89" s="50"/>
      <c r="AO89" s="50"/>
      <c r="AP89" s="50"/>
      <c r="AQ89" s="50"/>
      <c r="AR89" s="50"/>
      <c r="AS89" s="50"/>
      <c r="AT89" s="39"/>
      <c r="AU89" s="50"/>
      <c r="AV89" s="39"/>
      <c r="AW89" s="41"/>
      <c r="AX89" s="39"/>
      <c r="AY89" s="39"/>
      <c r="AZ89" s="39"/>
      <c r="BA89" s="50"/>
      <c r="BB89" s="39"/>
      <c r="BC89" s="39"/>
      <c r="BD89" s="39"/>
      <c r="BE89" s="39"/>
      <c r="BF89" s="39"/>
      <c r="BG89" s="39"/>
      <c r="BH89" s="39"/>
    </row>
    <row r="90" spans="1:60" ht="15.75" thickBot="1" x14ac:dyDescent="0.3">
      <c r="J90" s="158"/>
      <c r="K90" s="158"/>
      <c r="L90" s="158"/>
      <c r="M90" s="39"/>
      <c r="N90" s="39"/>
      <c r="O90" s="42">
        <f t="shared" ref="O90:BH90" si="26">SUM(O64:O89)</f>
        <v>28908.46</v>
      </c>
      <c r="P90" s="42">
        <f t="shared" si="26"/>
        <v>3652.4555855440422</v>
      </c>
      <c r="Q90" s="42">
        <f t="shared" si="26"/>
        <v>25256.004414455958</v>
      </c>
      <c r="R90" s="42">
        <f t="shared" si="26"/>
        <v>6405.6799999999994</v>
      </c>
      <c r="S90" s="42">
        <f t="shared" si="26"/>
        <v>1663.85</v>
      </c>
      <c r="T90" s="42">
        <f t="shared" si="26"/>
        <v>148.50274778929096</v>
      </c>
      <c r="U90" s="42">
        <f t="shared" si="26"/>
        <v>214.77</v>
      </c>
      <c r="V90" s="42">
        <f t="shared" si="26"/>
        <v>0</v>
      </c>
      <c r="W90" s="42">
        <f t="shared" si="26"/>
        <v>0</v>
      </c>
      <c r="X90" s="42">
        <f t="shared" si="26"/>
        <v>0</v>
      </c>
      <c r="Y90" s="42">
        <f t="shared" si="26"/>
        <v>0</v>
      </c>
      <c r="Z90" s="42">
        <f t="shared" si="26"/>
        <v>75</v>
      </c>
      <c r="AA90" s="42">
        <f t="shared" si="26"/>
        <v>0</v>
      </c>
      <c r="AB90" s="42">
        <f t="shared" si="26"/>
        <v>63.67</v>
      </c>
      <c r="AC90" s="42">
        <f t="shared" si="26"/>
        <v>10</v>
      </c>
      <c r="AD90" s="42">
        <f t="shared" si="26"/>
        <v>1588.03</v>
      </c>
      <c r="AE90" s="42">
        <f t="shared" si="26"/>
        <v>0</v>
      </c>
      <c r="AF90" s="42">
        <f t="shared" si="26"/>
        <v>356.92</v>
      </c>
      <c r="AG90" s="42">
        <f t="shared" si="26"/>
        <v>0</v>
      </c>
      <c r="AH90" s="42">
        <f t="shared" si="26"/>
        <v>89.98</v>
      </c>
      <c r="AI90" s="42">
        <f t="shared" si="26"/>
        <v>0</v>
      </c>
      <c r="AJ90" s="42">
        <f t="shared" si="26"/>
        <v>175.55</v>
      </c>
      <c r="AK90" s="42">
        <f t="shared" si="26"/>
        <v>0</v>
      </c>
      <c r="AL90" s="42">
        <f t="shared" si="26"/>
        <v>270</v>
      </c>
      <c r="AM90" s="42">
        <f t="shared" si="26"/>
        <v>0</v>
      </c>
      <c r="AN90" s="42">
        <f t="shared" si="26"/>
        <v>0</v>
      </c>
      <c r="AO90" s="42">
        <f t="shared" si="26"/>
        <v>0</v>
      </c>
      <c r="AP90" s="42">
        <f t="shared" si="26"/>
        <v>151.31</v>
      </c>
      <c r="AQ90" s="42">
        <f t="shared" si="26"/>
        <v>545.04000000000008</v>
      </c>
      <c r="AR90" s="42">
        <f t="shared" si="26"/>
        <v>24.241666666666667</v>
      </c>
      <c r="AS90" s="42">
        <f t="shared" si="26"/>
        <v>47.13</v>
      </c>
      <c r="AT90" s="42">
        <f t="shared" si="26"/>
        <v>0</v>
      </c>
      <c r="AU90" s="42">
        <f t="shared" si="26"/>
        <v>10148</v>
      </c>
      <c r="AV90" s="42">
        <f t="shared" si="26"/>
        <v>0</v>
      </c>
      <c r="AW90" s="42">
        <f t="shared" si="26"/>
        <v>0</v>
      </c>
      <c r="AX90" s="42">
        <f t="shared" si="26"/>
        <v>0</v>
      </c>
      <c r="AY90" s="42">
        <f t="shared" si="26"/>
        <v>0</v>
      </c>
      <c r="AZ90" s="42">
        <f t="shared" si="26"/>
        <v>58.33</v>
      </c>
      <c r="BA90" s="42">
        <f t="shared" si="26"/>
        <v>3220</v>
      </c>
      <c r="BB90" s="42">
        <f t="shared" si="26"/>
        <v>0</v>
      </c>
      <c r="BC90" s="42">
        <f t="shared" si="26"/>
        <v>0</v>
      </c>
      <c r="BD90" s="42">
        <f t="shared" si="26"/>
        <v>0</v>
      </c>
      <c r="BE90" s="42">
        <f t="shared" si="26"/>
        <v>0</v>
      </c>
      <c r="BF90" s="42">
        <f t="shared" si="26"/>
        <v>0</v>
      </c>
      <c r="BG90" s="42">
        <f t="shared" si="26"/>
        <v>0</v>
      </c>
      <c r="BH90" s="42">
        <f t="shared" si="26"/>
        <v>0</v>
      </c>
    </row>
    <row r="91" spans="1:60" s="84" customFormat="1" ht="21.75" thickTop="1" x14ac:dyDescent="0.35">
      <c r="A91" s="1"/>
      <c r="B91" s="1"/>
      <c r="C91" s="4"/>
      <c r="D91" s="4"/>
      <c r="E91" s="4"/>
      <c r="F91" s="4"/>
      <c r="G91" s="4"/>
      <c r="H91" s="4"/>
      <c r="J91" s="1"/>
      <c r="K91" s="1"/>
      <c r="L91" s="1"/>
      <c r="M91"/>
      <c r="N91"/>
      <c r="O91" s="3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/>
      <c r="AU91"/>
      <c r="AV91"/>
      <c r="AW91" s="5"/>
      <c r="AX91"/>
      <c r="AY91"/>
      <c r="AZ91"/>
      <c r="BA91"/>
      <c r="BB91"/>
      <c r="BC91"/>
      <c r="BD91"/>
      <c r="BE91"/>
      <c r="BF91"/>
      <c r="BG91"/>
      <c r="BH91"/>
    </row>
    <row r="92" spans="1:60" ht="18.75" x14ac:dyDescent="0.3">
      <c r="A92" s="65" t="s">
        <v>158</v>
      </c>
      <c r="B92" s="65"/>
      <c r="C92" s="66"/>
      <c r="D92" s="66"/>
      <c r="E92" s="66"/>
      <c r="F92" s="66"/>
      <c r="G92" s="66"/>
      <c r="H92" s="66"/>
      <c r="J92" s="65" t="s">
        <v>159</v>
      </c>
      <c r="K92" s="65"/>
      <c r="L92" s="65"/>
      <c r="M92" s="64"/>
      <c r="N92" s="64"/>
      <c r="O92" s="67"/>
      <c r="P92" s="115"/>
      <c r="Q92" s="115"/>
      <c r="R92" s="115"/>
      <c r="S92" s="115"/>
      <c r="T92" s="115"/>
      <c r="U92" s="115"/>
      <c r="V92" s="115"/>
      <c r="W92" s="115"/>
      <c r="X92" s="115"/>
      <c r="Y92" s="115"/>
      <c r="Z92" s="115"/>
      <c r="AA92" s="115"/>
      <c r="AB92" s="115"/>
      <c r="AC92" s="115"/>
      <c r="AD92" s="115"/>
      <c r="AE92" s="115"/>
      <c r="AF92" s="115"/>
      <c r="AG92" s="115"/>
      <c r="AH92" s="115"/>
      <c r="AI92" s="115"/>
      <c r="AJ92" s="115"/>
      <c r="AK92" s="115"/>
      <c r="AL92" s="115"/>
      <c r="AM92" s="115"/>
      <c r="AN92" s="115"/>
      <c r="AO92" s="115"/>
      <c r="AP92" s="115"/>
      <c r="AQ92" s="115"/>
      <c r="AR92" s="115"/>
      <c r="AS92" s="115"/>
      <c r="AT92" s="64"/>
      <c r="AU92" s="64"/>
      <c r="AV92" s="64"/>
      <c r="AW92" s="68"/>
      <c r="AX92" s="64"/>
      <c r="AY92" s="64"/>
      <c r="AZ92" s="64"/>
      <c r="BA92" s="64"/>
      <c r="BB92" s="64"/>
      <c r="BC92" s="64"/>
      <c r="BD92" s="64"/>
      <c r="BE92" s="64"/>
      <c r="BF92" s="64"/>
      <c r="BG92" s="64"/>
      <c r="BH92" s="64"/>
    </row>
    <row r="93" spans="1:60" ht="45" x14ac:dyDescent="0.25">
      <c r="A93" s="6" t="s">
        <v>7</v>
      </c>
      <c r="B93" s="6" t="s">
        <v>14</v>
      </c>
      <c r="C93" s="14" t="s">
        <v>2</v>
      </c>
      <c r="D93" s="14" t="s">
        <v>12</v>
      </c>
      <c r="E93" s="14" t="s">
        <v>1</v>
      </c>
      <c r="F93" s="14" t="s">
        <v>8</v>
      </c>
      <c r="G93" s="14" t="s">
        <v>140</v>
      </c>
      <c r="H93" s="14" t="s">
        <v>9</v>
      </c>
      <c r="J93" s="35" t="s">
        <v>15</v>
      </c>
      <c r="K93" s="35" t="s">
        <v>96</v>
      </c>
      <c r="L93" s="35" t="s">
        <v>13</v>
      </c>
      <c r="M93" s="35" t="s">
        <v>16</v>
      </c>
      <c r="N93" s="35" t="s">
        <v>14</v>
      </c>
      <c r="O93" s="35" t="s">
        <v>2</v>
      </c>
      <c r="P93" s="13" t="s">
        <v>8</v>
      </c>
      <c r="Q93" s="13" t="s">
        <v>122</v>
      </c>
      <c r="R93" s="8" t="s">
        <v>10</v>
      </c>
      <c r="S93" s="9" t="s">
        <v>20</v>
      </c>
      <c r="T93" s="9" t="s">
        <v>21</v>
      </c>
      <c r="U93" s="9" t="s">
        <v>23</v>
      </c>
      <c r="V93" s="9" t="s">
        <v>22</v>
      </c>
      <c r="W93" s="9" t="s">
        <v>17</v>
      </c>
      <c r="X93" s="9" t="s">
        <v>154</v>
      </c>
      <c r="Y93" s="9" t="s">
        <v>24</v>
      </c>
      <c r="Z93" s="9" t="s">
        <v>25</v>
      </c>
      <c r="AA93" s="9" t="s">
        <v>26</v>
      </c>
      <c r="AB93" s="9" t="s">
        <v>5</v>
      </c>
      <c r="AC93" s="9" t="s">
        <v>27</v>
      </c>
      <c r="AD93" s="10" t="s">
        <v>11</v>
      </c>
      <c r="AE93" s="10" t="s">
        <v>28</v>
      </c>
      <c r="AF93" s="10" t="s">
        <v>29</v>
      </c>
      <c r="AG93" s="10" t="s">
        <v>30</v>
      </c>
      <c r="AH93" s="10" t="s">
        <v>31</v>
      </c>
      <c r="AI93" s="10" t="s">
        <v>32</v>
      </c>
      <c r="AJ93" s="10" t="s">
        <v>33</v>
      </c>
      <c r="AK93" s="10" t="s">
        <v>34</v>
      </c>
      <c r="AL93" s="10" t="s">
        <v>133</v>
      </c>
      <c r="AM93" s="10" t="s">
        <v>246</v>
      </c>
      <c r="AN93" s="10" t="s">
        <v>35</v>
      </c>
      <c r="AO93" s="10" t="s">
        <v>136</v>
      </c>
      <c r="AP93" s="10" t="s">
        <v>137</v>
      </c>
      <c r="AQ93" s="10" t="s">
        <v>144</v>
      </c>
      <c r="AR93" s="10" t="s">
        <v>36</v>
      </c>
      <c r="AS93" s="11" t="s">
        <v>37</v>
      </c>
      <c r="AT93" s="11" t="s">
        <v>38</v>
      </c>
      <c r="AU93" s="11" t="s">
        <v>141</v>
      </c>
      <c r="AV93" s="11" t="s">
        <v>39</v>
      </c>
      <c r="AW93" s="11" t="s">
        <v>147</v>
      </c>
      <c r="AX93" s="125" t="s">
        <v>247</v>
      </c>
      <c r="AY93" s="12" t="s">
        <v>41</v>
      </c>
      <c r="AZ93" s="12" t="s">
        <v>142</v>
      </c>
      <c r="BA93" s="12" t="s">
        <v>251</v>
      </c>
      <c r="BB93" s="12" t="s">
        <v>245</v>
      </c>
      <c r="BC93" s="12" t="s">
        <v>143</v>
      </c>
      <c r="BD93" s="12" t="s">
        <v>150</v>
      </c>
      <c r="BE93" s="12" t="s">
        <v>248</v>
      </c>
      <c r="BF93" s="12" t="s">
        <v>249</v>
      </c>
      <c r="BG93" s="12" t="s">
        <v>250</v>
      </c>
      <c r="BH93" s="126" t="s">
        <v>252</v>
      </c>
    </row>
    <row r="94" spans="1:60" ht="23.25" x14ac:dyDescent="0.35">
      <c r="A94" s="119" t="s">
        <v>155</v>
      </c>
      <c r="B94" s="38"/>
      <c r="C94" s="116"/>
      <c r="D94" s="116"/>
      <c r="E94" s="116"/>
      <c r="F94" s="116"/>
      <c r="G94" s="116"/>
      <c r="H94" s="116"/>
      <c r="J94" s="119" t="s">
        <v>155</v>
      </c>
      <c r="K94" s="45"/>
      <c r="L94" s="45"/>
      <c r="M94" s="45"/>
      <c r="N94" s="45"/>
      <c r="O94" s="45"/>
      <c r="P94" s="46"/>
      <c r="Q94" s="4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6"/>
      <c r="AK94" s="36"/>
      <c r="AL94" s="36"/>
      <c r="AM94" s="36"/>
      <c r="AN94" s="36"/>
      <c r="AO94" s="36"/>
      <c r="AP94" s="36"/>
      <c r="AQ94" s="36"/>
      <c r="AR94" s="36"/>
      <c r="AS94" s="36"/>
      <c r="AT94" s="36"/>
      <c r="AU94" s="36"/>
      <c r="AV94" s="36"/>
      <c r="AW94" s="36"/>
      <c r="AX94" s="36"/>
      <c r="AY94" s="36"/>
      <c r="AZ94" s="36"/>
      <c r="BA94" s="36"/>
      <c r="BB94" s="36"/>
      <c r="BC94" s="36"/>
      <c r="BD94" s="36"/>
      <c r="BE94" s="36"/>
      <c r="BF94" s="36"/>
      <c r="BG94" s="36"/>
      <c r="BH94" s="36"/>
    </row>
    <row r="95" spans="1:60" x14ac:dyDescent="0.25">
      <c r="A95" s="40">
        <v>45474</v>
      </c>
      <c r="B95" s="136" t="s">
        <v>1</v>
      </c>
      <c r="C95" s="56">
        <v>81</v>
      </c>
      <c r="D95" s="56"/>
      <c r="E95" s="56">
        <f>C95</f>
        <v>81</v>
      </c>
      <c r="F95" s="56"/>
      <c r="G95" s="56"/>
      <c r="H95" s="56"/>
      <c r="J95" s="40">
        <v>45474</v>
      </c>
      <c r="K95" s="40">
        <v>45474</v>
      </c>
      <c r="L95" s="159" t="s">
        <v>236</v>
      </c>
      <c r="M95" s="154" t="s">
        <v>237</v>
      </c>
      <c r="N95" s="39" t="s">
        <v>238</v>
      </c>
      <c r="O95" s="155">
        <v>184.33</v>
      </c>
      <c r="P95" s="155">
        <v>8.7799999999999994</v>
      </c>
      <c r="Q95" s="155">
        <f t="shared" ref="Q95:Q105" si="27">SUM(R95:BH95)</f>
        <v>175.55</v>
      </c>
      <c r="R95" s="155"/>
      <c r="S95" s="50"/>
      <c r="T95" s="50"/>
      <c r="U95" s="50"/>
      <c r="V95" s="50"/>
      <c r="W95" s="50"/>
      <c r="X95" s="50"/>
      <c r="Y95" s="50"/>
      <c r="Z95" s="50"/>
      <c r="AA95" s="50"/>
      <c r="AB95" s="50"/>
      <c r="AC95" s="50"/>
      <c r="AD95" s="50"/>
      <c r="AE95" s="50"/>
      <c r="AF95" s="50"/>
      <c r="AG95" s="50"/>
      <c r="AH95" s="50"/>
      <c r="AI95" s="50"/>
      <c r="AJ95" s="50">
        <v>175.55</v>
      </c>
      <c r="AK95" s="50"/>
      <c r="AL95" s="50"/>
      <c r="AM95" s="50"/>
      <c r="AN95" s="50"/>
      <c r="AO95" s="50"/>
      <c r="AP95" s="50"/>
      <c r="AQ95" s="50"/>
      <c r="AR95" s="50"/>
      <c r="AS95" s="41"/>
      <c r="AT95" s="41"/>
      <c r="AU95" s="41"/>
      <c r="AV95" s="41"/>
      <c r="AW95" s="41"/>
      <c r="AX95" s="41"/>
      <c r="AY95" s="41"/>
      <c r="AZ95" s="41"/>
      <c r="BA95" s="41"/>
      <c r="BB95" s="41"/>
      <c r="BC95" s="41"/>
      <c r="BD95" s="41"/>
      <c r="BE95" s="41"/>
      <c r="BF95" s="41"/>
      <c r="BG95" s="41"/>
      <c r="BH95" s="41"/>
    </row>
    <row r="96" spans="1:60" x14ac:dyDescent="0.25">
      <c r="A96" s="40">
        <v>45477</v>
      </c>
      <c r="B96" s="165" t="s">
        <v>342</v>
      </c>
      <c r="C96" s="56">
        <v>3652.46</v>
      </c>
      <c r="D96" s="56"/>
      <c r="E96" s="56"/>
      <c r="F96" s="56">
        <f>C96</f>
        <v>3652.46</v>
      </c>
      <c r="G96" s="56"/>
      <c r="H96" s="56"/>
      <c r="J96" s="40">
        <v>45474</v>
      </c>
      <c r="K96" s="40">
        <v>45474</v>
      </c>
      <c r="L96" s="159" t="s">
        <v>236</v>
      </c>
      <c r="M96" s="154" t="s">
        <v>237</v>
      </c>
      <c r="N96" s="39" t="s">
        <v>239</v>
      </c>
      <c r="O96" s="155">
        <v>155.93</v>
      </c>
      <c r="P96" s="155">
        <f>P95/O95*O96</f>
        <v>7.4272522107090539</v>
      </c>
      <c r="Q96" s="155">
        <f t="shared" si="27"/>
        <v>148.50274778929096</v>
      </c>
      <c r="R96" s="155"/>
      <c r="S96" s="50"/>
      <c r="T96" s="50">
        <f>O96-P96</f>
        <v>148.50274778929096</v>
      </c>
      <c r="U96" s="50"/>
      <c r="V96" s="50"/>
      <c r="W96" s="50"/>
      <c r="X96" s="50"/>
      <c r="Y96" s="50"/>
      <c r="Z96" s="50"/>
      <c r="AA96" s="50"/>
      <c r="AB96" s="50"/>
      <c r="AC96" s="50"/>
      <c r="AD96" s="50"/>
      <c r="AE96" s="50"/>
      <c r="AF96" s="50"/>
      <c r="AG96" s="50"/>
      <c r="AH96" s="50"/>
      <c r="AI96" s="50"/>
      <c r="AJ96" s="50"/>
      <c r="AK96" s="50"/>
      <c r="AL96" s="50"/>
      <c r="AM96" s="50"/>
      <c r="AN96" s="50"/>
      <c r="AO96" s="50"/>
      <c r="AP96" s="50"/>
      <c r="AQ96" s="50"/>
      <c r="AR96" s="50"/>
      <c r="AS96" s="50"/>
      <c r="AT96" s="41"/>
      <c r="AU96" s="50"/>
      <c r="AV96" s="41"/>
      <c r="AW96" s="41"/>
      <c r="AX96" s="41"/>
      <c r="AY96" s="41"/>
      <c r="AZ96" s="41"/>
      <c r="BA96" s="50"/>
      <c r="BB96" s="41"/>
      <c r="BC96" s="41"/>
      <c r="BD96" s="41"/>
      <c r="BE96" s="41"/>
      <c r="BF96" s="41"/>
      <c r="BG96" s="41"/>
      <c r="BH96" s="41"/>
    </row>
    <row r="97" spans="1:60" x14ac:dyDescent="0.25">
      <c r="A97" s="40">
        <v>45478</v>
      </c>
      <c r="B97" s="136" t="s">
        <v>454</v>
      </c>
      <c r="C97" s="56">
        <v>86450</v>
      </c>
      <c r="D97" s="56">
        <v>86450</v>
      </c>
      <c r="E97" s="56"/>
      <c r="F97" s="56"/>
      <c r="G97" s="56"/>
      <c r="H97" s="56"/>
      <c r="J97" s="40">
        <v>45499</v>
      </c>
      <c r="K97" s="40">
        <v>45499</v>
      </c>
      <c r="L97" s="160"/>
      <c r="M97" s="154" t="s">
        <v>10</v>
      </c>
      <c r="N97" s="39" t="s">
        <v>455</v>
      </c>
      <c r="O97" s="155">
        <v>4846.93</v>
      </c>
      <c r="P97" s="155">
        <v>0</v>
      </c>
      <c r="Q97" s="155">
        <f t="shared" si="27"/>
        <v>4846.93</v>
      </c>
      <c r="R97" s="155">
        <f t="shared" ref="R97:R99" si="28">O97</f>
        <v>4846.93</v>
      </c>
      <c r="S97" s="50"/>
      <c r="T97" s="50"/>
      <c r="U97" s="50"/>
      <c r="V97" s="50"/>
      <c r="W97" s="50"/>
      <c r="X97" s="50"/>
      <c r="Y97" s="50"/>
      <c r="Z97" s="50"/>
      <c r="AA97" s="50"/>
      <c r="AB97" s="50"/>
      <c r="AC97" s="50"/>
      <c r="AD97" s="50"/>
      <c r="AE97" s="50"/>
      <c r="AF97" s="50"/>
      <c r="AG97" s="50"/>
      <c r="AH97" s="50"/>
      <c r="AI97" s="50"/>
      <c r="AJ97" s="50"/>
      <c r="AK97" s="50"/>
      <c r="AL97" s="50"/>
      <c r="AM97" s="50"/>
      <c r="AN97" s="50"/>
      <c r="AO97" s="50"/>
      <c r="AP97" s="50"/>
      <c r="AQ97" s="50"/>
      <c r="AR97" s="50"/>
      <c r="AS97" s="50"/>
      <c r="AT97" s="41"/>
      <c r="AU97" s="50"/>
      <c r="AV97" s="41"/>
      <c r="AW97" s="41"/>
      <c r="AX97" s="41"/>
      <c r="AY97" s="41"/>
      <c r="AZ97" s="41"/>
      <c r="BA97" s="50"/>
      <c r="BB97" s="41"/>
      <c r="BC97" s="41"/>
      <c r="BD97" s="41"/>
      <c r="BE97" s="41"/>
      <c r="BF97" s="41"/>
      <c r="BG97" s="41"/>
      <c r="BH97" s="41"/>
    </row>
    <row r="98" spans="1:60" x14ac:dyDescent="0.25">
      <c r="A98" s="40">
        <v>45482</v>
      </c>
      <c r="B98" s="136" t="s">
        <v>1</v>
      </c>
      <c r="C98" s="56">
        <v>40</v>
      </c>
      <c r="D98" s="56"/>
      <c r="E98" s="56">
        <f t="shared" ref="E98:E100" si="29">C98</f>
        <v>40</v>
      </c>
      <c r="F98" s="56"/>
      <c r="G98" s="56"/>
      <c r="H98" s="56"/>
      <c r="J98" s="40">
        <v>45504</v>
      </c>
      <c r="K98" s="40">
        <v>45504</v>
      </c>
      <c r="L98" s="160"/>
      <c r="M98" s="154" t="s">
        <v>118</v>
      </c>
      <c r="N98" s="39" t="s">
        <v>240</v>
      </c>
      <c r="O98" s="155">
        <v>1129.23</v>
      </c>
      <c r="P98" s="155">
        <v>0</v>
      </c>
      <c r="Q98" s="155">
        <f t="shared" si="27"/>
        <v>1129.23</v>
      </c>
      <c r="R98" s="155">
        <f t="shared" si="28"/>
        <v>1129.23</v>
      </c>
      <c r="S98" s="50"/>
      <c r="T98" s="50"/>
      <c r="U98" s="50"/>
      <c r="V98" s="50"/>
      <c r="W98" s="50"/>
      <c r="X98" s="50"/>
      <c r="Y98" s="50"/>
      <c r="Z98" s="50"/>
      <c r="AA98" s="50"/>
      <c r="AB98" s="50"/>
      <c r="AC98" s="50"/>
      <c r="AD98" s="50"/>
      <c r="AE98" s="50"/>
      <c r="AF98" s="50"/>
      <c r="AG98" s="50"/>
      <c r="AH98" s="50"/>
      <c r="AI98" s="50"/>
      <c r="AJ98" s="50"/>
      <c r="AK98" s="50"/>
      <c r="AL98" s="50"/>
      <c r="AM98" s="50"/>
      <c r="AN98" s="50"/>
      <c r="AO98" s="50"/>
      <c r="AP98" s="50"/>
      <c r="AQ98" s="50"/>
      <c r="AS98" s="50"/>
      <c r="AT98" s="41"/>
      <c r="AU98" s="50"/>
      <c r="AV98" s="41"/>
      <c r="AW98" s="41"/>
      <c r="AX98" s="61"/>
      <c r="AY98" s="61"/>
      <c r="AZ98" s="61"/>
      <c r="BA98" s="50"/>
      <c r="BB98" s="61"/>
      <c r="BC98" s="61"/>
      <c r="BD98" s="61"/>
      <c r="BE98" s="61"/>
      <c r="BF98" s="61"/>
      <c r="BG98" s="61"/>
      <c r="BH98" s="61"/>
    </row>
    <row r="99" spans="1:60" x14ac:dyDescent="0.25">
      <c r="A99" s="40">
        <v>45483</v>
      </c>
      <c r="B99" s="136" t="s">
        <v>1</v>
      </c>
      <c r="C99" s="56">
        <v>75</v>
      </c>
      <c r="D99" s="56"/>
      <c r="E99" s="56">
        <f t="shared" si="29"/>
        <v>75</v>
      </c>
      <c r="F99" s="56"/>
      <c r="G99" s="56"/>
      <c r="H99" s="56"/>
      <c r="J99" s="40">
        <v>45490</v>
      </c>
      <c r="K99" s="40">
        <v>45490</v>
      </c>
      <c r="L99" s="160"/>
      <c r="M99" s="154" t="s">
        <v>241</v>
      </c>
      <c r="N99" s="39" t="s">
        <v>242</v>
      </c>
      <c r="O99" s="155">
        <v>429.72</v>
      </c>
      <c r="P99" s="155">
        <v>0</v>
      </c>
      <c r="Q99" s="155">
        <f t="shared" si="27"/>
        <v>429.72</v>
      </c>
      <c r="R99" s="155">
        <f t="shared" si="28"/>
        <v>429.72</v>
      </c>
      <c r="S99" s="50"/>
      <c r="T99" s="50"/>
      <c r="U99" s="50"/>
      <c r="V99" s="50"/>
      <c r="W99" s="50"/>
      <c r="X99" s="50"/>
      <c r="Y99" s="50"/>
      <c r="Z99" s="50"/>
      <c r="AA99" s="50"/>
      <c r="AB99" s="50"/>
      <c r="AC99" s="50"/>
      <c r="AD99" s="50"/>
      <c r="AE99" s="50"/>
      <c r="AF99" s="50"/>
      <c r="AG99" s="50"/>
      <c r="AH99" s="50"/>
      <c r="AI99" s="50"/>
      <c r="AJ99" s="50"/>
      <c r="AK99" s="50"/>
      <c r="AL99" s="50"/>
      <c r="AM99" s="50"/>
      <c r="AN99" s="50"/>
      <c r="AO99" s="50"/>
      <c r="AP99" s="50"/>
      <c r="AQ99" s="50"/>
      <c r="AR99" s="50"/>
      <c r="AS99" s="50"/>
      <c r="AT99" s="41"/>
      <c r="AU99" s="50"/>
      <c r="AV99" s="41"/>
      <c r="AW99" s="41"/>
      <c r="AX99" s="61"/>
      <c r="AY99" s="61"/>
      <c r="AZ99" s="61"/>
      <c r="BA99" s="50"/>
      <c r="BB99" s="61"/>
      <c r="BC99" s="61"/>
      <c r="BD99" s="61"/>
      <c r="BE99" s="61"/>
      <c r="BF99" s="61"/>
      <c r="BG99" s="61"/>
      <c r="BH99" s="61"/>
    </row>
    <row r="100" spans="1:60" x14ac:dyDescent="0.25">
      <c r="A100" s="40">
        <v>45486</v>
      </c>
      <c r="B100" s="136" t="s">
        <v>1</v>
      </c>
      <c r="C100" s="56">
        <v>24</v>
      </c>
      <c r="D100" s="56"/>
      <c r="E100" s="56">
        <f t="shared" si="29"/>
        <v>24</v>
      </c>
      <c r="F100" s="56"/>
      <c r="G100" s="56"/>
      <c r="H100" s="56"/>
      <c r="J100" s="40">
        <v>45484</v>
      </c>
      <c r="K100" s="40">
        <v>45484</v>
      </c>
      <c r="L100" s="161" t="s">
        <v>278</v>
      </c>
      <c r="M100" s="153" t="s">
        <v>279</v>
      </c>
      <c r="N100" s="162" t="s">
        <v>469</v>
      </c>
      <c r="O100" s="156">
        <v>12</v>
      </c>
      <c r="P100" s="156">
        <v>2</v>
      </c>
      <c r="Q100" s="156">
        <f t="shared" si="27"/>
        <v>10</v>
      </c>
      <c r="R100" s="156"/>
      <c r="S100" s="138"/>
      <c r="T100" s="138"/>
      <c r="U100" s="138"/>
      <c r="V100" s="138"/>
      <c r="W100" s="138"/>
      <c r="X100" s="138"/>
      <c r="Y100" s="138"/>
      <c r="Z100" s="138"/>
      <c r="AA100" s="138"/>
      <c r="AB100" s="138"/>
      <c r="AC100" s="138">
        <v>10</v>
      </c>
      <c r="AD100" s="138"/>
      <c r="AE100" s="138"/>
      <c r="AF100" s="138"/>
      <c r="AG100" s="138"/>
      <c r="AH100" s="138"/>
      <c r="AI100" s="138"/>
      <c r="AJ100" s="138"/>
      <c r="AK100" s="138"/>
      <c r="AL100" s="138"/>
      <c r="AM100" s="138"/>
      <c r="AN100" s="138"/>
      <c r="AO100" s="138"/>
      <c r="AP100" s="138"/>
      <c r="AQ100" s="138"/>
      <c r="AR100" s="148"/>
      <c r="AS100" s="148"/>
      <c r="AT100" s="148"/>
      <c r="AU100" s="148"/>
      <c r="AV100" s="148"/>
      <c r="AW100" s="148"/>
      <c r="AX100" s="148"/>
      <c r="AY100" s="148"/>
      <c r="AZ100" s="148"/>
      <c r="BA100" s="148"/>
      <c r="BB100" s="148"/>
      <c r="BC100" s="148"/>
      <c r="BD100" s="148"/>
      <c r="BE100" s="148"/>
      <c r="BF100" s="148"/>
      <c r="BG100" s="148"/>
      <c r="BH100" s="148"/>
    </row>
    <row r="101" spans="1:60" x14ac:dyDescent="0.25">
      <c r="A101" s="40">
        <v>45502</v>
      </c>
      <c r="B101" s="136" t="s">
        <v>1</v>
      </c>
      <c r="C101" s="56">
        <v>81</v>
      </c>
      <c r="D101" s="56"/>
      <c r="E101" s="56">
        <f>C101</f>
        <v>81</v>
      </c>
      <c r="F101" s="56"/>
      <c r="G101" s="56"/>
      <c r="H101" s="56"/>
      <c r="J101" s="40">
        <v>45444</v>
      </c>
      <c r="K101" s="40">
        <v>45504</v>
      </c>
      <c r="L101" s="38" t="s">
        <v>456</v>
      </c>
      <c r="M101" s="39" t="s">
        <v>457</v>
      </c>
      <c r="N101" s="39" t="s">
        <v>458</v>
      </c>
      <c r="O101" s="50">
        <v>972</v>
      </c>
      <c r="P101" s="50">
        <v>162</v>
      </c>
      <c r="Q101" s="155">
        <f t="shared" si="27"/>
        <v>810</v>
      </c>
      <c r="R101" s="50"/>
      <c r="S101" s="50"/>
      <c r="T101" s="50"/>
      <c r="U101" s="50"/>
      <c r="V101" s="50"/>
      <c r="W101" s="50"/>
      <c r="X101" s="50"/>
      <c r="Y101" s="50"/>
      <c r="Z101" s="50"/>
      <c r="AA101" s="50">
        <f>O101-P101</f>
        <v>810</v>
      </c>
      <c r="AB101" s="50"/>
      <c r="AC101" s="50"/>
      <c r="AD101" s="50"/>
      <c r="AE101" s="50"/>
      <c r="AF101" s="50"/>
      <c r="AG101" s="50"/>
      <c r="AH101" s="50"/>
      <c r="AI101" s="50"/>
      <c r="AJ101" s="50"/>
      <c r="AK101" s="50"/>
      <c r="AL101" s="50"/>
      <c r="AM101" s="50"/>
      <c r="AN101" s="50"/>
      <c r="AO101" s="50"/>
      <c r="AP101" s="50"/>
      <c r="AQ101" s="50"/>
      <c r="AR101" s="50"/>
      <c r="AS101" s="50"/>
      <c r="AT101" s="39"/>
      <c r="AU101" s="39"/>
      <c r="AV101" s="39"/>
      <c r="AW101" s="41"/>
      <c r="AX101" s="39"/>
      <c r="AY101" s="39"/>
      <c r="AZ101" s="39"/>
      <c r="BA101" s="39"/>
      <c r="BB101" s="39"/>
      <c r="BC101" s="39"/>
      <c r="BD101" s="39"/>
      <c r="BE101" s="39"/>
      <c r="BF101" s="39"/>
      <c r="BG101" s="39"/>
      <c r="BH101" s="39"/>
    </row>
    <row r="102" spans="1:60" x14ac:dyDescent="0.25">
      <c r="A102" s="40">
        <v>45504</v>
      </c>
      <c r="B102" s="136" t="s">
        <v>1</v>
      </c>
      <c r="C102" s="56">
        <v>54</v>
      </c>
      <c r="D102" s="56"/>
      <c r="E102" s="56">
        <f>C102</f>
        <v>54</v>
      </c>
      <c r="F102" s="56"/>
      <c r="G102" s="56"/>
      <c r="H102" s="56"/>
      <c r="J102" s="40">
        <v>45466</v>
      </c>
      <c r="K102" s="40">
        <v>45483</v>
      </c>
      <c r="L102" s="159" t="s">
        <v>243</v>
      </c>
      <c r="M102" s="154" t="s">
        <v>106</v>
      </c>
      <c r="N102" s="39" t="s">
        <v>244</v>
      </c>
      <c r="O102" s="50">
        <v>71.37</v>
      </c>
      <c r="P102" s="50">
        <f>O102/6</f>
        <v>11.895000000000001</v>
      </c>
      <c r="Q102" s="155">
        <f t="shared" si="27"/>
        <v>59.475000000000001</v>
      </c>
      <c r="R102" s="50"/>
      <c r="S102" s="50"/>
      <c r="T102" s="50"/>
      <c r="U102" s="50"/>
      <c r="V102" s="50"/>
      <c r="W102" s="50"/>
      <c r="X102" s="50"/>
      <c r="Y102" s="50"/>
      <c r="Z102" s="50"/>
      <c r="AA102" s="50"/>
      <c r="AB102" s="50"/>
      <c r="AC102" s="50"/>
      <c r="AD102" s="50"/>
      <c r="AE102" s="50"/>
      <c r="AF102" s="50"/>
      <c r="AG102" s="50"/>
      <c r="AH102" s="50"/>
      <c r="AI102" s="50"/>
      <c r="AJ102" s="50"/>
      <c r="AL102" s="50"/>
      <c r="AM102" s="50"/>
      <c r="AN102" s="50"/>
      <c r="AO102" s="50"/>
      <c r="AP102" s="50"/>
      <c r="AQ102" s="50"/>
      <c r="AR102" s="50">
        <f>O102-P102</f>
        <v>59.475000000000001</v>
      </c>
      <c r="AS102" s="50"/>
      <c r="AT102" s="39"/>
      <c r="AU102" s="39"/>
      <c r="AV102" s="39"/>
      <c r="AW102" s="41"/>
      <c r="AX102" s="39"/>
      <c r="AY102" s="39"/>
      <c r="AZ102" s="39"/>
      <c r="BA102" s="39"/>
      <c r="BB102" s="39"/>
      <c r="BC102" s="39"/>
      <c r="BD102" s="39"/>
      <c r="BE102" s="39"/>
      <c r="BF102" s="39"/>
      <c r="BG102" s="39"/>
      <c r="BH102" s="39"/>
    </row>
    <row r="103" spans="1:60" x14ac:dyDescent="0.25">
      <c r="A103" s="40"/>
      <c r="B103" s="136"/>
      <c r="C103" s="56"/>
      <c r="D103" s="56"/>
      <c r="E103" s="56"/>
      <c r="F103" s="56"/>
      <c r="G103" s="56"/>
      <c r="H103" s="56"/>
      <c r="J103" s="40">
        <v>45471</v>
      </c>
      <c r="K103" s="40">
        <v>45504</v>
      </c>
      <c r="L103" s="160"/>
      <c r="M103" s="39" t="s">
        <v>459</v>
      </c>
      <c r="N103" s="39" t="s">
        <v>460</v>
      </c>
      <c r="O103" s="50">
        <v>980</v>
      </c>
      <c r="P103" s="50">
        <v>0</v>
      </c>
      <c r="Q103" s="155">
        <f t="shared" si="27"/>
        <v>980</v>
      </c>
      <c r="R103" s="50"/>
      <c r="S103" s="50">
        <f>O103</f>
        <v>980</v>
      </c>
      <c r="T103" s="50"/>
      <c r="U103" s="50"/>
      <c r="V103" s="50"/>
      <c r="W103" s="50"/>
      <c r="X103" s="50"/>
      <c r="Y103" s="50"/>
      <c r="Z103" s="50"/>
      <c r="AA103" s="50"/>
      <c r="AB103" s="50"/>
      <c r="AC103" s="50"/>
      <c r="AD103" s="50"/>
      <c r="AE103" s="50"/>
      <c r="AF103" s="50"/>
      <c r="AG103" s="50"/>
      <c r="AH103" s="50"/>
      <c r="AI103" s="50"/>
      <c r="AJ103" s="50"/>
      <c r="AK103" s="50"/>
      <c r="AL103" s="50"/>
      <c r="AM103" s="50"/>
      <c r="AN103" s="50"/>
      <c r="AO103" s="50"/>
      <c r="AP103" s="50"/>
      <c r="AQ103" s="50"/>
      <c r="AR103" s="50"/>
      <c r="AS103" s="50"/>
      <c r="AT103" s="39"/>
      <c r="AU103" s="39"/>
      <c r="AV103" s="39"/>
      <c r="AW103" s="41"/>
      <c r="AX103" s="39"/>
      <c r="AY103" s="39"/>
      <c r="AZ103" s="39"/>
      <c r="BA103" s="39"/>
      <c r="BB103" s="39"/>
      <c r="BC103" s="39"/>
      <c r="BD103" s="39"/>
      <c r="BE103" s="39"/>
      <c r="BF103" s="39"/>
      <c r="BG103" s="39"/>
      <c r="BH103" s="39"/>
    </row>
    <row r="104" spans="1:60" x14ac:dyDescent="0.25">
      <c r="A104" s="40"/>
      <c r="B104" s="136"/>
      <c r="C104" s="56"/>
      <c r="D104" s="56"/>
      <c r="E104" s="56"/>
      <c r="F104" s="56"/>
      <c r="G104" s="56"/>
      <c r="H104" s="56"/>
      <c r="J104" s="40">
        <v>45473</v>
      </c>
      <c r="K104" s="40">
        <v>45504</v>
      </c>
      <c r="L104" s="159" t="s">
        <v>281</v>
      </c>
      <c r="M104" s="154" t="s">
        <v>282</v>
      </c>
      <c r="N104" s="39" t="s">
        <v>409</v>
      </c>
      <c r="O104" s="157">
        <v>63</v>
      </c>
      <c r="P104" s="157">
        <v>10.5</v>
      </c>
      <c r="Q104" s="157">
        <f t="shared" si="27"/>
        <v>52.5</v>
      </c>
      <c r="R104" s="157"/>
      <c r="S104" s="139"/>
      <c r="T104" s="139"/>
      <c r="U104" s="139"/>
      <c r="V104" s="139"/>
      <c r="W104" s="139"/>
      <c r="X104" s="139"/>
      <c r="Y104" s="139"/>
      <c r="Z104" s="139"/>
      <c r="AA104" s="139"/>
      <c r="AB104" s="139">
        <f>O104-P104</f>
        <v>52.5</v>
      </c>
      <c r="AC104" s="50"/>
      <c r="AD104" s="50"/>
      <c r="AE104" s="50"/>
      <c r="AF104" s="50"/>
      <c r="AG104" s="50"/>
      <c r="AH104" s="50"/>
      <c r="AI104" s="50"/>
      <c r="AJ104" s="50"/>
      <c r="AK104" s="50"/>
      <c r="AL104" s="50"/>
      <c r="AM104" s="50"/>
      <c r="AN104" s="50"/>
      <c r="AO104" s="50"/>
      <c r="AP104" s="50"/>
      <c r="AQ104" s="50"/>
      <c r="AR104" s="50"/>
      <c r="AS104" s="50"/>
      <c r="AT104" s="39"/>
      <c r="AU104" s="39"/>
      <c r="AV104" s="39"/>
      <c r="AW104" s="41"/>
      <c r="AX104" s="39"/>
      <c r="AY104" s="39"/>
      <c r="AZ104" s="39"/>
      <c r="BA104" s="39"/>
      <c r="BB104" s="39"/>
      <c r="BC104" s="39"/>
      <c r="BD104" s="39"/>
      <c r="BE104" s="39"/>
      <c r="BF104" s="39"/>
      <c r="BG104" s="39"/>
      <c r="BH104" s="39"/>
    </row>
    <row r="105" spans="1:60" x14ac:dyDescent="0.25">
      <c r="A105" s="40"/>
      <c r="B105" s="136"/>
      <c r="C105" s="56"/>
      <c r="D105" s="56"/>
      <c r="E105" s="56"/>
      <c r="F105" s="56"/>
      <c r="G105" s="56"/>
      <c r="H105" s="56"/>
      <c r="J105" s="40">
        <v>45476</v>
      </c>
      <c r="K105" s="40">
        <v>45504</v>
      </c>
      <c r="L105" s="160"/>
      <c r="M105" s="39" t="s">
        <v>461</v>
      </c>
      <c r="N105" s="39" t="s">
        <v>462</v>
      </c>
      <c r="O105" s="50">
        <v>890</v>
      </c>
      <c r="P105" s="50">
        <v>0</v>
      </c>
      <c r="Q105" s="157">
        <f t="shared" si="27"/>
        <v>890</v>
      </c>
      <c r="R105" s="50"/>
      <c r="S105" s="50"/>
      <c r="T105" s="50"/>
      <c r="U105" s="50"/>
      <c r="V105" s="50"/>
      <c r="W105" s="50"/>
      <c r="X105" s="50"/>
      <c r="Y105" s="50"/>
      <c r="Z105" s="50"/>
      <c r="AA105" s="50"/>
      <c r="AB105" s="50"/>
      <c r="AC105" s="50"/>
      <c r="AD105" s="50"/>
      <c r="AE105" s="50"/>
      <c r="AF105" s="50"/>
      <c r="AG105" s="50"/>
      <c r="AH105" s="50"/>
      <c r="AI105" s="50"/>
      <c r="AJ105" s="50"/>
      <c r="AK105" s="50"/>
      <c r="AL105" s="50"/>
      <c r="AM105" s="50"/>
      <c r="AN105" s="50"/>
      <c r="AO105" s="50"/>
      <c r="AP105" s="50"/>
      <c r="AQ105" s="50"/>
      <c r="AR105" s="50"/>
      <c r="AS105" s="50">
        <v>890</v>
      </c>
      <c r="AT105" s="39"/>
      <c r="AU105" s="39"/>
      <c r="AV105" s="39"/>
      <c r="AW105" s="41"/>
      <c r="AX105" s="39"/>
      <c r="AY105" s="39"/>
      <c r="AZ105" s="39"/>
      <c r="BA105" s="39"/>
      <c r="BB105" s="39"/>
      <c r="BC105" s="39"/>
      <c r="BD105" s="39"/>
      <c r="BE105" s="39"/>
      <c r="BF105" s="39"/>
      <c r="BG105" s="39"/>
      <c r="BH105" s="39"/>
    </row>
    <row r="106" spans="1:60" x14ac:dyDescent="0.25">
      <c r="A106" s="40"/>
      <c r="B106" s="136"/>
      <c r="C106" s="56"/>
      <c r="D106" s="56"/>
      <c r="E106" s="56"/>
      <c r="F106" s="56"/>
      <c r="G106" s="56"/>
      <c r="H106" s="56"/>
      <c r="J106" s="40">
        <v>45473</v>
      </c>
      <c r="K106" s="40">
        <v>45504</v>
      </c>
      <c r="L106" s="38" t="s">
        <v>267</v>
      </c>
      <c r="M106" s="136" t="s">
        <v>264</v>
      </c>
      <c r="N106" s="136" t="s">
        <v>265</v>
      </c>
      <c r="O106" s="139">
        <v>68.39</v>
      </c>
      <c r="P106" s="139">
        <v>11.4</v>
      </c>
      <c r="Q106" s="50">
        <f t="shared" ref="Q106" si="30">SUM(R106:BH106)</f>
        <v>56.99</v>
      </c>
      <c r="R106" s="139"/>
      <c r="S106" s="139"/>
      <c r="T106" s="139"/>
      <c r="U106" s="139"/>
      <c r="V106" s="139"/>
      <c r="W106" s="139"/>
      <c r="X106" s="139"/>
      <c r="Y106" s="139"/>
      <c r="Z106" s="139"/>
      <c r="AA106" s="139"/>
      <c r="AB106" s="139"/>
      <c r="AC106" s="139"/>
      <c r="AD106" s="139"/>
      <c r="AE106" s="139"/>
      <c r="AF106" s="139"/>
      <c r="AG106" s="139"/>
      <c r="AH106" s="139">
        <v>56.99</v>
      </c>
      <c r="AI106" s="50"/>
      <c r="AJ106" s="50"/>
      <c r="AK106" s="50"/>
      <c r="AL106" s="50"/>
      <c r="AM106" s="50"/>
      <c r="AN106" s="50"/>
      <c r="AO106" s="50"/>
      <c r="AP106" s="50"/>
      <c r="AQ106" s="50"/>
      <c r="AR106" s="50"/>
      <c r="AS106" s="50"/>
      <c r="AT106" s="39"/>
      <c r="AU106" s="39"/>
      <c r="AV106" s="39"/>
      <c r="AW106" s="41"/>
      <c r="AX106" s="39"/>
      <c r="AY106" s="39"/>
      <c r="AZ106" s="39"/>
      <c r="BA106" s="39"/>
      <c r="BB106" s="39"/>
      <c r="BC106" s="39"/>
      <c r="BD106" s="39"/>
      <c r="BE106" s="39"/>
      <c r="BF106" s="39"/>
      <c r="BG106" s="39"/>
      <c r="BH106" s="39"/>
    </row>
    <row r="107" spans="1:60" x14ac:dyDescent="0.25">
      <c r="A107" s="40"/>
      <c r="B107" s="136"/>
      <c r="C107" s="56"/>
      <c r="D107" s="56"/>
      <c r="E107" s="56"/>
      <c r="F107" s="56"/>
      <c r="G107" s="56"/>
      <c r="H107" s="56"/>
      <c r="J107" s="40">
        <v>45473</v>
      </c>
      <c r="K107" s="40">
        <v>45504</v>
      </c>
      <c r="L107" s="159" t="s">
        <v>281</v>
      </c>
      <c r="M107" s="154" t="s">
        <v>282</v>
      </c>
      <c r="N107" s="39" t="s">
        <v>305</v>
      </c>
      <c r="O107" s="157">
        <v>124.32</v>
      </c>
      <c r="P107" s="157">
        <v>20.72</v>
      </c>
      <c r="Q107" s="157">
        <f t="shared" ref="Q107:Q113" si="31">SUM(R107:BH107)</f>
        <v>103.6</v>
      </c>
      <c r="R107" s="157"/>
      <c r="S107" s="139"/>
      <c r="T107" s="139"/>
      <c r="U107" s="139"/>
      <c r="V107" s="139"/>
      <c r="W107" s="139"/>
      <c r="X107" s="139"/>
      <c r="Y107" s="139"/>
      <c r="Z107" s="139"/>
      <c r="AA107" s="139"/>
      <c r="AB107" s="139"/>
      <c r="AC107" s="139"/>
      <c r="AD107" s="139"/>
      <c r="AE107" s="139"/>
      <c r="AF107" s="139"/>
      <c r="AG107" s="139"/>
      <c r="AH107" s="139"/>
      <c r="AI107" s="139"/>
      <c r="AJ107" s="139"/>
      <c r="AK107" s="139"/>
      <c r="AL107" s="139"/>
      <c r="AM107" s="139"/>
      <c r="AN107" s="139"/>
      <c r="AO107" s="139"/>
      <c r="AP107" s="139"/>
      <c r="AQ107" s="139"/>
      <c r="AR107" s="147"/>
      <c r="AS107" s="147">
        <f>O107-P107</f>
        <v>103.6</v>
      </c>
      <c r="AT107" s="39"/>
      <c r="AU107" s="39"/>
      <c r="AV107" s="39"/>
      <c r="AW107" s="41"/>
      <c r="AX107" s="39"/>
      <c r="AY107" s="39"/>
      <c r="AZ107" s="39"/>
      <c r="BA107" s="39"/>
      <c r="BB107" s="39"/>
      <c r="BC107" s="39"/>
      <c r="BD107" s="39"/>
      <c r="BE107" s="39"/>
      <c r="BF107" s="39"/>
      <c r="BG107" s="39"/>
      <c r="BH107" s="39"/>
    </row>
    <row r="108" spans="1:60" x14ac:dyDescent="0.25">
      <c r="A108" s="40"/>
      <c r="B108" s="136"/>
      <c r="C108" s="56"/>
      <c r="D108" s="56"/>
      <c r="E108" s="56"/>
      <c r="F108" s="56"/>
      <c r="G108" s="56"/>
      <c r="H108" s="56"/>
      <c r="J108" s="40">
        <v>45481</v>
      </c>
      <c r="K108" s="40">
        <v>45504</v>
      </c>
      <c r="L108" s="38" t="s">
        <v>463</v>
      </c>
      <c r="M108" s="39" t="s">
        <v>464</v>
      </c>
      <c r="N108" s="39" t="s">
        <v>465</v>
      </c>
      <c r="O108" s="50">
        <v>1200</v>
      </c>
      <c r="P108" s="50">
        <v>200</v>
      </c>
      <c r="Q108" s="157">
        <f t="shared" si="31"/>
        <v>1000</v>
      </c>
      <c r="R108" s="50"/>
      <c r="S108" s="50"/>
      <c r="T108" s="50"/>
      <c r="U108" s="50"/>
      <c r="V108" s="50"/>
      <c r="W108" s="50"/>
      <c r="X108" s="50"/>
      <c r="Y108" s="50"/>
      <c r="Z108" s="50">
        <v>1000</v>
      </c>
      <c r="AA108" s="50"/>
      <c r="AB108" s="50"/>
      <c r="AC108" s="50"/>
      <c r="AD108" s="50"/>
      <c r="AE108" s="50"/>
      <c r="AF108" s="50"/>
      <c r="AG108" s="50"/>
      <c r="AH108" s="50"/>
      <c r="AI108" s="50"/>
      <c r="AJ108" s="50"/>
      <c r="AK108" s="50"/>
      <c r="AL108" s="50"/>
      <c r="AM108" s="50"/>
      <c r="AN108" s="50"/>
      <c r="AO108" s="50"/>
      <c r="AP108" s="50"/>
      <c r="AQ108" s="50"/>
      <c r="AR108" s="50"/>
      <c r="AS108" s="50"/>
      <c r="AT108" s="39"/>
      <c r="AU108" s="39"/>
      <c r="AV108" s="39"/>
      <c r="AW108" s="41"/>
      <c r="AX108" s="39"/>
      <c r="AY108" s="39"/>
      <c r="AZ108" s="39"/>
      <c r="BA108" s="39"/>
      <c r="BB108" s="39"/>
      <c r="BC108" s="39"/>
      <c r="BD108" s="39"/>
      <c r="BE108" s="39"/>
      <c r="BF108" s="39"/>
      <c r="BG108" s="39"/>
      <c r="BH108" s="39"/>
    </row>
    <row r="109" spans="1:60" x14ac:dyDescent="0.25">
      <c r="A109" s="40"/>
      <c r="B109" s="136"/>
      <c r="C109" s="56"/>
      <c r="D109" s="56"/>
      <c r="E109" s="56"/>
      <c r="F109" s="56"/>
      <c r="G109" s="56"/>
      <c r="H109" s="56"/>
      <c r="J109" s="40">
        <v>45482</v>
      </c>
      <c r="K109" s="40">
        <v>45504</v>
      </c>
      <c r="L109" s="38" t="s">
        <v>362</v>
      </c>
      <c r="M109" s="39" t="s">
        <v>471</v>
      </c>
      <c r="N109" s="39" t="s">
        <v>466</v>
      </c>
      <c r="O109" s="50">
        <v>119.97</v>
      </c>
      <c r="P109" s="50">
        <v>19.989999999999998</v>
      </c>
      <c r="Q109" s="157">
        <f t="shared" si="31"/>
        <v>99.98</v>
      </c>
      <c r="R109" s="50"/>
      <c r="S109" s="50"/>
      <c r="T109" s="50"/>
      <c r="U109" s="50"/>
      <c r="V109" s="50"/>
      <c r="W109" s="50"/>
      <c r="X109" s="50"/>
      <c r="Y109" s="50"/>
      <c r="Z109" s="50"/>
      <c r="AA109" s="50"/>
      <c r="AB109" s="50"/>
      <c r="AC109" s="50">
        <v>99.98</v>
      </c>
      <c r="AD109" s="50"/>
      <c r="AE109" s="50"/>
      <c r="AF109" s="50"/>
      <c r="AG109" s="50"/>
      <c r="AH109" s="50"/>
      <c r="AI109" s="50"/>
      <c r="AJ109" s="50"/>
      <c r="AK109" s="50"/>
      <c r="AL109" s="50"/>
      <c r="AM109" s="50"/>
      <c r="AN109" s="50"/>
      <c r="AO109" s="50"/>
      <c r="AP109" s="50"/>
      <c r="AQ109" s="50"/>
      <c r="AR109" s="50"/>
      <c r="AS109" s="50"/>
      <c r="AT109" s="39"/>
      <c r="AU109" s="39"/>
      <c r="AV109" s="39"/>
      <c r="AW109" s="41"/>
      <c r="AX109" s="39"/>
      <c r="AY109" s="39"/>
      <c r="AZ109" s="39"/>
      <c r="BA109" s="39"/>
      <c r="BB109" s="39"/>
      <c r="BC109" s="39"/>
      <c r="BD109" s="39"/>
      <c r="BE109" s="39"/>
      <c r="BF109" s="39"/>
      <c r="BG109" s="39"/>
      <c r="BH109" s="39"/>
    </row>
    <row r="110" spans="1:60" x14ac:dyDescent="0.25">
      <c r="A110" s="40"/>
      <c r="B110" s="136"/>
      <c r="C110" s="56"/>
      <c r="D110" s="56"/>
      <c r="E110" s="56"/>
      <c r="F110" s="56"/>
      <c r="G110" s="56"/>
      <c r="H110" s="56"/>
      <c r="J110" s="40">
        <v>45473</v>
      </c>
      <c r="K110" s="40">
        <v>45504</v>
      </c>
      <c r="L110" s="161" t="s">
        <v>266</v>
      </c>
      <c r="M110" s="153" t="s">
        <v>268</v>
      </c>
      <c r="N110" s="162" t="s">
        <v>467</v>
      </c>
      <c r="O110" s="156">
        <v>1429.74</v>
      </c>
      <c r="P110" s="156">
        <v>238.29</v>
      </c>
      <c r="Q110" s="156">
        <f t="shared" si="31"/>
        <v>1191.45</v>
      </c>
      <c r="R110" s="156"/>
      <c r="S110" s="138"/>
      <c r="T110" s="138"/>
      <c r="U110" s="138"/>
      <c r="V110" s="138"/>
      <c r="W110" s="138"/>
      <c r="X110" s="138"/>
      <c r="Y110" s="138"/>
      <c r="Z110" s="138"/>
      <c r="AA110" s="138"/>
      <c r="AB110" s="138"/>
      <c r="AC110" s="138"/>
      <c r="AD110" s="138">
        <f>O110-P110</f>
        <v>1191.45</v>
      </c>
      <c r="AE110" s="50"/>
      <c r="AF110" s="50"/>
      <c r="AG110" s="50"/>
      <c r="AH110" s="50"/>
      <c r="AI110" s="50"/>
      <c r="AJ110" s="50"/>
      <c r="AK110" s="50"/>
      <c r="AL110" s="50"/>
      <c r="AM110" s="50"/>
      <c r="AN110" s="50"/>
      <c r="AO110" s="50"/>
      <c r="AP110" s="50"/>
      <c r="AQ110" s="50"/>
      <c r="AR110" s="50"/>
      <c r="AS110" s="50"/>
      <c r="AT110" s="39"/>
      <c r="AU110" s="39"/>
      <c r="AV110" s="39"/>
      <c r="AW110" s="41"/>
      <c r="AX110" s="39"/>
      <c r="AY110" s="39"/>
      <c r="AZ110" s="39"/>
      <c r="BA110" s="39"/>
      <c r="BB110" s="39"/>
      <c r="BC110" s="39"/>
      <c r="BD110" s="39"/>
      <c r="BE110" s="39"/>
      <c r="BF110" s="39"/>
      <c r="BG110" s="39"/>
      <c r="BH110" s="39"/>
    </row>
    <row r="111" spans="1:60" x14ac:dyDescent="0.25">
      <c r="A111" s="40"/>
      <c r="B111" s="136"/>
      <c r="C111" s="56"/>
      <c r="D111" s="56"/>
      <c r="E111" s="56"/>
      <c r="F111" s="56"/>
      <c r="G111" s="56"/>
      <c r="H111" s="56"/>
      <c r="J111" s="40">
        <v>45483</v>
      </c>
      <c r="K111" s="40">
        <v>45504</v>
      </c>
      <c r="L111" s="159" t="s">
        <v>308</v>
      </c>
      <c r="M111" s="154" t="s">
        <v>426</v>
      </c>
      <c r="N111" s="39" t="s">
        <v>307</v>
      </c>
      <c r="O111" s="155">
        <v>399.6</v>
      </c>
      <c r="P111" s="50">
        <v>66.599999999999994</v>
      </c>
      <c r="Q111" s="50">
        <f t="shared" si="31"/>
        <v>333</v>
      </c>
      <c r="R111" s="50"/>
      <c r="S111" s="50"/>
      <c r="T111" s="50"/>
      <c r="U111" s="50"/>
      <c r="V111" s="50"/>
      <c r="W111" s="50"/>
      <c r="X111" s="50"/>
      <c r="Y111" s="50"/>
      <c r="Z111" s="50"/>
      <c r="AA111" s="50"/>
      <c r="AB111" s="50"/>
      <c r="AC111" s="50"/>
      <c r="AD111" s="50"/>
      <c r="AE111" s="50"/>
      <c r="AF111" s="50">
        <f>O111-P111</f>
        <v>333</v>
      </c>
      <c r="AG111" s="50"/>
      <c r="AH111" s="50"/>
      <c r="AI111" s="50"/>
      <c r="AJ111" s="50"/>
      <c r="AK111" s="50"/>
      <c r="AL111" s="50"/>
      <c r="AM111" s="50"/>
      <c r="AN111" s="50"/>
      <c r="AO111" s="50"/>
      <c r="AP111" s="50"/>
      <c r="AQ111" s="50"/>
      <c r="AR111" s="50"/>
      <c r="AS111" s="50"/>
      <c r="AT111" s="39"/>
      <c r="AU111" s="39"/>
      <c r="AV111" s="39"/>
      <c r="AW111" s="41"/>
      <c r="AX111" s="39"/>
      <c r="AY111" s="39"/>
      <c r="AZ111" s="39"/>
      <c r="BA111" s="39"/>
      <c r="BB111" s="39"/>
      <c r="BC111" s="39"/>
      <c r="BD111" s="39"/>
      <c r="BE111" s="39"/>
      <c r="BF111" s="39"/>
      <c r="BG111" s="39"/>
      <c r="BH111" s="39"/>
    </row>
    <row r="112" spans="1:60" x14ac:dyDescent="0.25">
      <c r="A112" s="40"/>
      <c r="B112" s="136"/>
      <c r="C112" s="56"/>
      <c r="D112" s="56"/>
      <c r="E112" s="56"/>
      <c r="F112" s="56"/>
      <c r="G112" s="56"/>
      <c r="H112" s="56"/>
      <c r="J112" s="40">
        <v>45499</v>
      </c>
      <c r="K112" s="40">
        <v>45502</v>
      </c>
      <c r="L112" s="161" t="s">
        <v>278</v>
      </c>
      <c r="M112" s="153" t="s">
        <v>279</v>
      </c>
      <c r="N112" s="162" t="s">
        <v>468</v>
      </c>
      <c r="O112" s="156">
        <v>12</v>
      </c>
      <c r="P112" s="156">
        <v>2</v>
      </c>
      <c r="Q112" s="156">
        <f t="shared" si="31"/>
        <v>10</v>
      </c>
      <c r="R112" s="156"/>
      <c r="S112" s="138"/>
      <c r="T112" s="138"/>
      <c r="U112" s="138"/>
      <c r="V112" s="138"/>
      <c r="W112" s="138"/>
      <c r="X112" s="138"/>
      <c r="Y112" s="138"/>
      <c r="Z112" s="138"/>
      <c r="AA112" s="138"/>
      <c r="AB112" s="138"/>
      <c r="AC112" s="138">
        <v>10</v>
      </c>
      <c r="AD112" s="50"/>
      <c r="AE112" s="50"/>
      <c r="AF112" s="50"/>
      <c r="AG112" s="50"/>
      <c r="AH112" s="50"/>
      <c r="AI112" s="50"/>
      <c r="AJ112" s="50"/>
      <c r="AK112" s="50"/>
      <c r="AL112" s="50"/>
      <c r="AM112" s="50"/>
      <c r="AN112" s="50"/>
      <c r="AO112" s="50"/>
      <c r="AP112" s="50"/>
      <c r="AQ112" s="50"/>
      <c r="AR112" s="50"/>
      <c r="AS112" s="50"/>
      <c r="AT112" s="39"/>
      <c r="AU112" s="39"/>
      <c r="AV112" s="39"/>
      <c r="AW112" s="41"/>
      <c r="AX112" s="39"/>
      <c r="AY112" s="39"/>
      <c r="AZ112" s="39"/>
      <c r="BA112" s="39"/>
      <c r="BB112" s="39"/>
      <c r="BC112" s="39"/>
      <c r="BD112" s="39"/>
      <c r="BE112" s="39"/>
      <c r="BF112" s="39"/>
      <c r="BG112" s="39"/>
      <c r="BH112" s="39"/>
    </row>
    <row r="113" spans="1:64" x14ac:dyDescent="0.25">
      <c r="A113" s="38"/>
      <c r="B113" s="136"/>
      <c r="C113" s="56">
        <f t="shared" ref="C113:H113" si="32">SUM(C95:C112)</f>
        <v>90457.46</v>
      </c>
      <c r="D113" s="56">
        <f t="shared" si="32"/>
        <v>86450</v>
      </c>
      <c r="E113" s="56">
        <f t="shared" si="32"/>
        <v>355</v>
      </c>
      <c r="F113" s="56">
        <f t="shared" si="32"/>
        <v>3652.46</v>
      </c>
      <c r="G113" s="56">
        <f t="shared" si="32"/>
        <v>0</v>
      </c>
      <c r="H113" s="56">
        <f t="shared" si="32"/>
        <v>0</v>
      </c>
      <c r="J113" s="40">
        <v>45490</v>
      </c>
      <c r="K113" s="40">
        <v>45504</v>
      </c>
      <c r="L113" s="40" t="s">
        <v>348</v>
      </c>
      <c r="M113" s="39" t="s">
        <v>349</v>
      </c>
      <c r="N113" s="39" t="s">
        <v>470</v>
      </c>
      <c r="O113" s="50">
        <v>196.12</v>
      </c>
      <c r="P113" s="50">
        <v>32.69</v>
      </c>
      <c r="Q113" s="156">
        <f t="shared" si="31"/>
        <v>163.43</v>
      </c>
      <c r="R113" s="50"/>
      <c r="S113" s="50"/>
      <c r="T113" s="50"/>
      <c r="U113" s="50"/>
      <c r="V113" s="50"/>
      <c r="W113" s="50"/>
      <c r="X113" s="50"/>
      <c r="Y113" s="50"/>
      <c r="Z113" s="50"/>
      <c r="AA113" s="50"/>
      <c r="AB113" s="50"/>
      <c r="AC113" s="50"/>
      <c r="AD113" s="50"/>
      <c r="AE113" s="50"/>
      <c r="AF113" s="50"/>
      <c r="AG113" s="50"/>
      <c r="AH113" s="50"/>
      <c r="AI113" s="50"/>
      <c r="AJ113" s="50"/>
      <c r="AK113" s="50"/>
      <c r="AL113" s="50"/>
      <c r="AM113" s="50"/>
      <c r="AN113" s="50"/>
      <c r="AO113" s="50"/>
      <c r="AP113" s="50"/>
      <c r="AQ113" s="50"/>
      <c r="AR113" s="50"/>
      <c r="AS113" s="50"/>
      <c r="AT113" s="39"/>
      <c r="AU113" s="39"/>
      <c r="AV113" s="39"/>
      <c r="AW113" s="41"/>
      <c r="AX113" s="39"/>
      <c r="AY113" s="39"/>
      <c r="AZ113" s="39"/>
      <c r="BA113" s="39"/>
      <c r="BB113" s="39">
        <v>163.43</v>
      </c>
      <c r="BC113" s="39"/>
      <c r="BD113" s="39"/>
      <c r="BE113" s="39"/>
      <c r="BF113" s="39"/>
      <c r="BG113" s="39"/>
      <c r="BH113" s="39"/>
    </row>
    <row r="114" spans="1:64" ht="15.75" thickBot="1" x14ac:dyDescent="0.3">
      <c r="J114" s="79"/>
      <c r="K114" s="79"/>
      <c r="L114" s="79"/>
      <c r="M114" s="80"/>
      <c r="N114" s="80"/>
      <c r="O114" s="42">
        <f t="shared" ref="O114:BH114" si="33">SUM(O95:O113)</f>
        <v>13284.65</v>
      </c>
      <c r="P114" s="42">
        <f t="shared" si="33"/>
        <v>794.29225221070897</v>
      </c>
      <c r="Q114" s="42">
        <f t="shared" si="33"/>
        <v>12490.357747789294</v>
      </c>
      <c r="R114" s="42">
        <f t="shared" si="33"/>
        <v>6405.88</v>
      </c>
      <c r="S114" s="42">
        <f t="shared" si="33"/>
        <v>980</v>
      </c>
      <c r="T114" s="42">
        <f t="shared" si="33"/>
        <v>148.50274778929096</v>
      </c>
      <c r="U114" s="42">
        <f t="shared" si="33"/>
        <v>0</v>
      </c>
      <c r="V114" s="42">
        <f t="shared" si="33"/>
        <v>0</v>
      </c>
      <c r="W114" s="42">
        <f t="shared" si="33"/>
        <v>0</v>
      </c>
      <c r="X114" s="42">
        <f t="shared" si="33"/>
        <v>0</v>
      </c>
      <c r="Y114" s="42">
        <f t="shared" si="33"/>
        <v>0</v>
      </c>
      <c r="Z114" s="42">
        <f t="shared" si="33"/>
        <v>1000</v>
      </c>
      <c r="AA114" s="42">
        <f t="shared" si="33"/>
        <v>810</v>
      </c>
      <c r="AB114" s="42">
        <f t="shared" si="33"/>
        <v>52.5</v>
      </c>
      <c r="AC114" s="42">
        <f t="shared" si="33"/>
        <v>119.98</v>
      </c>
      <c r="AD114" s="42">
        <f t="shared" si="33"/>
        <v>1191.45</v>
      </c>
      <c r="AE114" s="42">
        <f t="shared" si="33"/>
        <v>0</v>
      </c>
      <c r="AF114" s="42">
        <f t="shared" si="33"/>
        <v>333</v>
      </c>
      <c r="AG114" s="42">
        <f t="shared" si="33"/>
        <v>0</v>
      </c>
      <c r="AH114" s="42">
        <f t="shared" si="33"/>
        <v>56.99</v>
      </c>
      <c r="AI114" s="42">
        <f t="shared" si="33"/>
        <v>0</v>
      </c>
      <c r="AJ114" s="42">
        <f t="shared" si="33"/>
        <v>175.55</v>
      </c>
      <c r="AK114" s="42">
        <f t="shared" si="33"/>
        <v>0</v>
      </c>
      <c r="AL114" s="42">
        <f t="shared" si="33"/>
        <v>0</v>
      </c>
      <c r="AM114" s="42">
        <f t="shared" si="33"/>
        <v>0</v>
      </c>
      <c r="AN114" s="42">
        <f t="shared" si="33"/>
        <v>0</v>
      </c>
      <c r="AO114" s="42">
        <f t="shared" si="33"/>
        <v>0</v>
      </c>
      <c r="AP114" s="42">
        <f t="shared" si="33"/>
        <v>0</v>
      </c>
      <c r="AQ114" s="42">
        <f t="shared" si="33"/>
        <v>0</v>
      </c>
      <c r="AR114" s="42">
        <f t="shared" si="33"/>
        <v>59.475000000000001</v>
      </c>
      <c r="AS114" s="42">
        <f t="shared" si="33"/>
        <v>993.6</v>
      </c>
      <c r="AT114" s="42">
        <f t="shared" si="33"/>
        <v>0</v>
      </c>
      <c r="AU114" s="42">
        <f t="shared" si="33"/>
        <v>0</v>
      </c>
      <c r="AV114" s="42">
        <f t="shared" si="33"/>
        <v>0</v>
      </c>
      <c r="AW114" s="42">
        <f t="shared" si="33"/>
        <v>0</v>
      </c>
      <c r="AX114" s="42">
        <f t="shared" si="33"/>
        <v>0</v>
      </c>
      <c r="AY114" s="42">
        <f t="shared" si="33"/>
        <v>0</v>
      </c>
      <c r="AZ114" s="42">
        <f t="shared" si="33"/>
        <v>0</v>
      </c>
      <c r="BA114" s="42">
        <f t="shared" si="33"/>
        <v>0</v>
      </c>
      <c r="BB114" s="42">
        <f t="shared" si="33"/>
        <v>163.43</v>
      </c>
      <c r="BC114" s="42">
        <f t="shared" si="33"/>
        <v>0</v>
      </c>
      <c r="BD114" s="42">
        <f t="shared" si="33"/>
        <v>0</v>
      </c>
      <c r="BE114" s="42">
        <f t="shared" si="33"/>
        <v>0</v>
      </c>
      <c r="BF114" s="42">
        <f t="shared" si="33"/>
        <v>0</v>
      </c>
      <c r="BG114" s="42">
        <f t="shared" si="33"/>
        <v>0</v>
      </c>
      <c r="BH114" s="42">
        <f t="shared" si="33"/>
        <v>0</v>
      </c>
    </row>
    <row r="115" spans="1:64" ht="21.75" thickTop="1" x14ac:dyDescent="0.35">
      <c r="I115" s="84"/>
      <c r="J115" s="73"/>
      <c r="K115" s="73"/>
      <c r="L115" s="73"/>
      <c r="O115" s="70"/>
      <c r="P115" s="70"/>
      <c r="Q115" s="70"/>
      <c r="R115" s="70"/>
      <c r="S115" s="70"/>
      <c r="T115" s="70"/>
      <c r="U115" s="70"/>
      <c r="V115" s="70"/>
      <c r="W115" s="70"/>
      <c r="X115" s="70"/>
      <c r="Y115" s="70"/>
      <c r="Z115" s="70"/>
      <c r="AA115" s="70"/>
      <c r="AB115" s="70"/>
      <c r="AC115" s="70"/>
      <c r="AD115" s="70"/>
      <c r="AE115" s="70"/>
      <c r="AF115" s="70"/>
      <c r="AG115" s="70"/>
      <c r="AH115" s="70"/>
      <c r="AI115" s="70"/>
      <c r="AJ115" s="70"/>
      <c r="AK115" s="70"/>
      <c r="AL115" s="70"/>
      <c r="AM115" s="70"/>
      <c r="AN115" s="70"/>
      <c r="AO115" s="70"/>
      <c r="AP115" s="70"/>
      <c r="AQ115" s="70"/>
      <c r="AR115" s="70"/>
      <c r="AS115" s="70"/>
      <c r="AT115" s="70"/>
      <c r="AU115" s="70"/>
      <c r="AV115" s="70"/>
      <c r="AW115" s="70"/>
      <c r="AX115" s="70"/>
      <c r="AY115" s="70"/>
      <c r="AZ115" s="70"/>
      <c r="BA115" s="70"/>
      <c r="BB115" s="70"/>
      <c r="BC115" s="70"/>
      <c r="BD115" s="70"/>
      <c r="BE115" s="70"/>
      <c r="BF115" s="70"/>
      <c r="BG115" s="70"/>
      <c r="BH115" s="70"/>
      <c r="BI115" s="84"/>
      <c r="BJ115" s="84"/>
      <c r="BK115" s="84"/>
      <c r="BL115" s="84"/>
    </row>
    <row r="116" spans="1:64" s="84" customFormat="1" ht="21" x14ac:dyDescent="0.35">
      <c r="A116" s="65" t="s">
        <v>158</v>
      </c>
      <c r="B116" s="65"/>
      <c r="C116" s="66"/>
      <c r="D116" s="66"/>
      <c r="E116" s="66"/>
      <c r="F116" s="66"/>
      <c r="G116" s="66"/>
      <c r="H116" s="66"/>
      <c r="I116"/>
      <c r="J116" s="65" t="s">
        <v>159</v>
      </c>
      <c r="K116" s="65"/>
      <c r="L116" s="65"/>
      <c r="M116" s="64"/>
      <c r="N116" s="64"/>
      <c r="O116" s="67"/>
      <c r="P116" s="115"/>
      <c r="Q116" s="115"/>
      <c r="R116" s="115"/>
      <c r="S116" s="115"/>
      <c r="T116" s="115"/>
      <c r="U116" s="115"/>
      <c r="V116" s="115"/>
      <c r="W116" s="115"/>
      <c r="X116" s="115"/>
      <c r="Y116" s="115"/>
      <c r="Z116" s="115"/>
      <c r="AA116" s="115"/>
      <c r="AB116" s="115"/>
      <c r="AC116" s="115"/>
      <c r="AD116" s="115"/>
      <c r="AE116" s="115"/>
      <c r="AF116" s="115"/>
      <c r="AG116" s="115"/>
      <c r="AH116" s="115"/>
      <c r="AI116" s="115"/>
      <c r="AJ116" s="115"/>
      <c r="AK116" s="115"/>
      <c r="AL116" s="115"/>
      <c r="AM116" s="115"/>
      <c r="AN116" s="115"/>
      <c r="AO116" s="115"/>
      <c r="AP116" s="115"/>
      <c r="AQ116" s="115"/>
      <c r="AR116" s="115"/>
      <c r="AS116" s="115"/>
      <c r="AT116" s="64"/>
      <c r="AU116" s="64"/>
      <c r="AV116" s="64"/>
      <c r="AW116" s="68"/>
      <c r="AX116" s="64"/>
      <c r="AY116" s="64"/>
      <c r="AZ116" s="64"/>
      <c r="BA116" s="64"/>
      <c r="BB116" s="64"/>
      <c r="BC116" s="64"/>
      <c r="BD116" s="64"/>
      <c r="BE116" s="64"/>
      <c r="BF116" s="64"/>
      <c r="BG116" s="64"/>
      <c r="BH116" s="64"/>
      <c r="BI116"/>
      <c r="BJ116"/>
      <c r="BK116"/>
      <c r="BL116"/>
    </row>
    <row r="117" spans="1:64" ht="45" x14ac:dyDescent="0.25">
      <c r="A117" s="6" t="s">
        <v>7</v>
      </c>
      <c r="B117" s="6" t="s">
        <v>14</v>
      </c>
      <c r="C117" s="14" t="s">
        <v>2</v>
      </c>
      <c r="D117" s="14" t="s">
        <v>12</v>
      </c>
      <c r="E117" s="14" t="s">
        <v>1</v>
      </c>
      <c r="F117" s="14" t="s">
        <v>8</v>
      </c>
      <c r="G117" s="14" t="s">
        <v>140</v>
      </c>
      <c r="H117" s="14" t="s">
        <v>9</v>
      </c>
      <c r="J117" s="35" t="s">
        <v>15</v>
      </c>
      <c r="K117" s="35" t="s">
        <v>96</v>
      </c>
      <c r="L117" s="35" t="s">
        <v>13</v>
      </c>
      <c r="M117" s="35" t="s">
        <v>16</v>
      </c>
      <c r="N117" s="35" t="s">
        <v>14</v>
      </c>
      <c r="O117" s="35" t="s">
        <v>2</v>
      </c>
      <c r="P117" s="13" t="s">
        <v>8</v>
      </c>
      <c r="Q117" s="13" t="s">
        <v>122</v>
      </c>
      <c r="R117" s="8" t="s">
        <v>10</v>
      </c>
      <c r="S117" s="9" t="s">
        <v>20</v>
      </c>
      <c r="T117" s="9" t="s">
        <v>21</v>
      </c>
      <c r="U117" s="9" t="s">
        <v>23</v>
      </c>
      <c r="V117" s="9" t="s">
        <v>22</v>
      </c>
      <c r="W117" s="9" t="s">
        <v>17</v>
      </c>
      <c r="X117" s="9" t="s">
        <v>154</v>
      </c>
      <c r="Y117" s="9" t="s">
        <v>24</v>
      </c>
      <c r="Z117" s="9" t="s">
        <v>25</v>
      </c>
      <c r="AA117" s="9" t="s">
        <v>26</v>
      </c>
      <c r="AB117" s="9" t="s">
        <v>5</v>
      </c>
      <c r="AC117" s="9" t="s">
        <v>27</v>
      </c>
      <c r="AD117" s="10" t="s">
        <v>11</v>
      </c>
      <c r="AE117" s="10" t="s">
        <v>28</v>
      </c>
      <c r="AF117" s="10" t="s">
        <v>29</v>
      </c>
      <c r="AG117" s="10" t="s">
        <v>30</v>
      </c>
      <c r="AH117" s="10" t="s">
        <v>31</v>
      </c>
      <c r="AI117" s="10" t="s">
        <v>32</v>
      </c>
      <c r="AJ117" s="10" t="s">
        <v>33</v>
      </c>
      <c r="AK117" s="10" t="s">
        <v>34</v>
      </c>
      <c r="AL117" s="10" t="s">
        <v>133</v>
      </c>
      <c r="AM117" s="10" t="s">
        <v>246</v>
      </c>
      <c r="AN117" s="10" t="s">
        <v>35</v>
      </c>
      <c r="AO117" s="10" t="s">
        <v>136</v>
      </c>
      <c r="AP117" s="10" t="s">
        <v>137</v>
      </c>
      <c r="AQ117" s="10" t="s">
        <v>144</v>
      </c>
      <c r="AR117" s="10" t="s">
        <v>36</v>
      </c>
      <c r="AS117" s="11" t="s">
        <v>37</v>
      </c>
      <c r="AT117" s="11" t="s">
        <v>38</v>
      </c>
      <c r="AU117" s="11" t="s">
        <v>141</v>
      </c>
      <c r="AV117" s="11" t="s">
        <v>39</v>
      </c>
      <c r="AW117" s="11" t="s">
        <v>147</v>
      </c>
      <c r="AX117" s="125" t="s">
        <v>247</v>
      </c>
      <c r="AY117" s="12" t="s">
        <v>41</v>
      </c>
      <c r="AZ117" s="12" t="s">
        <v>142</v>
      </c>
      <c r="BA117" s="12" t="s">
        <v>251</v>
      </c>
      <c r="BB117" s="12" t="s">
        <v>245</v>
      </c>
      <c r="BC117" s="12" t="s">
        <v>143</v>
      </c>
      <c r="BD117" s="12" t="s">
        <v>150</v>
      </c>
      <c r="BE117" s="12" t="s">
        <v>248</v>
      </c>
      <c r="BF117" s="12" t="s">
        <v>249</v>
      </c>
      <c r="BG117" s="12" t="s">
        <v>250</v>
      </c>
      <c r="BH117" s="126" t="s">
        <v>252</v>
      </c>
    </row>
    <row r="118" spans="1:64" ht="23.25" x14ac:dyDescent="0.35">
      <c r="A118" s="119" t="s">
        <v>156</v>
      </c>
      <c r="B118" s="38"/>
      <c r="C118" s="116"/>
      <c r="D118" s="116"/>
      <c r="E118" s="116"/>
      <c r="F118" s="116"/>
      <c r="G118" s="116"/>
      <c r="H118" s="116"/>
      <c r="J118" s="119" t="s">
        <v>156</v>
      </c>
      <c r="K118" s="45"/>
      <c r="L118" s="45"/>
      <c r="M118" s="45"/>
      <c r="N118" s="45"/>
      <c r="O118" s="45"/>
      <c r="P118" s="46"/>
      <c r="Q118" s="46"/>
      <c r="R118" s="36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F118" s="36"/>
      <c r="AG118" s="36"/>
      <c r="AH118" s="36"/>
      <c r="AI118" s="36"/>
      <c r="AJ118" s="36"/>
      <c r="AK118" s="36"/>
      <c r="AL118" s="36"/>
      <c r="AM118" s="36"/>
      <c r="AN118" s="36"/>
      <c r="AO118" s="36"/>
      <c r="AP118" s="36"/>
      <c r="AQ118" s="36"/>
      <c r="AR118" s="36"/>
      <c r="AS118" s="36"/>
      <c r="AT118" s="36"/>
      <c r="AU118" s="36"/>
      <c r="AV118" s="36"/>
      <c r="AW118" s="36"/>
      <c r="AX118" s="36"/>
      <c r="AY118" s="36"/>
      <c r="AZ118" s="36"/>
      <c r="BA118" s="36"/>
      <c r="BB118" s="36"/>
      <c r="BC118" s="36"/>
      <c r="BD118" s="36"/>
      <c r="BE118" s="36"/>
      <c r="BF118" s="36"/>
      <c r="BG118" s="36"/>
      <c r="BH118" s="36"/>
    </row>
    <row r="119" spans="1:64" x14ac:dyDescent="0.25">
      <c r="A119" s="122">
        <v>45513</v>
      </c>
      <c r="B119" s="60" t="s">
        <v>1</v>
      </c>
      <c r="C119" s="130">
        <v>30</v>
      </c>
      <c r="D119" s="56"/>
      <c r="E119" s="131">
        <v>30</v>
      </c>
      <c r="F119" s="56"/>
      <c r="G119" s="56"/>
      <c r="H119" s="56"/>
      <c r="I119" s="25"/>
      <c r="J119" s="40">
        <v>45505</v>
      </c>
      <c r="K119" s="40">
        <v>45505</v>
      </c>
      <c r="L119" s="159" t="s">
        <v>236</v>
      </c>
      <c r="M119" s="154" t="s">
        <v>237</v>
      </c>
      <c r="N119" s="39" t="s">
        <v>238</v>
      </c>
      <c r="O119" s="155">
        <v>184.33</v>
      </c>
      <c r="P119" s="155">
        <v>8.7799999999999994</v>
      </c>
      <c r="Q119" s="155">
        <f t="shared" ref="Q119:Q126" si="34">SUM(R119:BH119)</f>
        <v>175.55</v>
      </c>
      <c r="R119" s="155"/>
      <c r="S119" s="50"/>
      <c r="T119" s="50"/>
      <c r="U119" s="50"/>
      <c r="V119" s="50"/>
      <c r="W119" s="50"/>
      <c r="X119" s="50"/>
      <c r="Y119" s="50"/>
      <c r="Z119" s="50"/>
      <c r="AA119" s="50"/>
      <c r="AB119" s="50"/>
      <c r="AC119" s="50"/>
      <c r="AD119" s="50"/>
      <c r="AE119" s="50"/>
      <c r="AF119" s="50"/>
      <c r="AG119" s="50"/>
      <c r="AH119" s="50"/>
      <c r="AI119" s="50"/>
      <c r="AJ119" s="50">
        <v>175.55</v>
      </c>
      <c r="AK119" s="50"/>
      <c r="AL119" s="50"/>
      <c r="AM119" s="50"/>
      <c r="AN119" s="50"/>
      <c r="AO119" s="50"/>
      <c r="AP119" s="50"/>
      <c r="AQ119" s="50"/>
      <c r="AR119" s="41"/>
      <c r="AS119" s="50"/>
      <c r="AT119" s="39"/>
      <c r="AU119" s="39"/>
      <c r="AV119" s="39"/>
      <c r="AW119" s="41"/>
      <c r="AX119" s="39"/>
      <c r="AY119" s="39"/>
      <c r="AZ119" s="39"/>
      <c r="BA119" s="39"/>
      <c r="BB119" s="39"/>
      <c r="BC119" s="39"/>
      <c r="BD119" s="39"/>
      <c r="BE119" s="39"/>
      <c r="BF119" s="39"/>
      <c r="BG119" s="39"/>
      <c r="BH119" s="39"/>
      <c r="BI119" s="25"/>
      <c r="BJ119" s="25"/>
      <c r="BK119" s="25"/>
      <c r="BL119" s="25"/>
    </row>
    <row r="120" spans="1:64" x14ac:dyDescent="0.25">
      <c r="A120" s="122">
        <v>45511</v>
      </c>
      <c r="B120" s="60" t="s">
        <v>342</v>
      </c>
      <c r="C120" s="130">
        <v>794.29</v>
      </c>
      <c r="D120" s="56"/>
      <c r="E120" s="131"/>
      <c r="F120" s="56">
        <v>794.29</v>
      </c>
      <c r="G120" s="56"/>
      <c r="H120" s="56"/>
      <c r="I120" s="25"/>
      <c r="J120" s="40">
        <v>45505</v>
      </c>
      <c r="K120" s="40">
        <v>45505</v>
      </c>
      <c r="L120" s="159" t="s">
        <v>236</v>
      </c>
      <c r="M120" s="154" t="s">
        <v>237</v>
      </c>
      <c r="N120" s="39" t="s">
        <v>239</v>
      </c>
      <c r="O120" s="155">
        <v>195.65</v>
      </c>
      <c r="P120" s="155">
        <f>P119/O119*O120</f>
        <v>9.3191938371399115</v>
      </c>
      <c r="Q120" s="155">
        <f t="shared" si="34"/>
        <v>186.33080616286009</v>
      </c>
      <c r="R120" s="155"/>
      <c r="S120" s="50"/>
      <c r="T120" s="50">
        <f>O120-P120</f>
        <v>186.33080616286009</v>
      </c>
      <c r="U120" s="50"/>
      <c r="V120" s="50"/>
      <c r="W120" s="50"/>
      <c r="X120" s="50"/>
      <c r="Y120" s="50"/>
      <c r="Z120" s="50"/>
      <c r="AA120" s="50"/>
      <c r="AB120" s="50"/>
      <c r="AC120" s="50"/>
      <c r="AD120" s="50"/>
      <c r="AE120" s="50"/>
      <c r="AF120" s="50"/>
      <c r="AG120" s="50"/>
      <c r="AH120" s="50"/>
      <c r="AI120" s="50"/>
      <c r="AJ120" s="50"/>
      <c r="AK120" s="50"/>
      <c r="AL120" s="50"/>
      <c r="AM120" s="50"/>
      <c r="AN120" s="50"/>
      <c r="AO120" s="50"/>
      <c r="AP120" s="50"/>
      <c r="AQ120" s="50"/>
      <c r="AR120" s="41"/>
      <c r="AS120" s="50"/>
      <c r="AT120" s="39"/>
      <c r="AU120" s="39"/>
      <c r="AV120" s="39"/>
      <c r="AW120" s="41"/>
      <c r="AX120" s="39"/>
      <c r="AY120" s="39"/>
      <c r="AZ120" s="39"/>
      <c r="BA120" s="39"/>
      <c r="BB120" s="39"/>
      <c r="BC120" s="39"/>
      <c r="BD120" s="39"/>
      <c r="BE120" s="39"/>
      <c r="BF120" s="39"/>
      <c r="BG120" s="39"/>
      <c r="BH120" s="39"/>
      <c r="BI120" s="25"/>
      <c r="BJ120" s="25"/>
      <c r="BK120" s="25"/>
      <c r="BL120" s="25"/>
    </row>
    <row r="121" spans="1:64" x14ac:dyDescent="0.25">
      <c r="A121" s="122">
        <v>45532</v>
      </c>
      <c r="B121" s="60" t="s">
        <v>1</v>
      </c>
      <c r="C121" s="130">
        <v>81</v>
      </c>
      <c r="D121" s="56"/>
      <c r="E121" s="131">
        <f>C121</f>
        <v>81</v>
      </c>
      <c r="F121" s="56"/>
      <c r="G121" s="56"/>
      <c r="H121" s="56"/>
      <c r="I121" s="25"/>
      <c r="J121" s="40">
        <v>45530</v>
      </c>
      <c r="K121" s="40">
        <v>45530</v>
      </c>
      <c r="L121" s="160"/>
      <c r="M121" s="154" t="s">
        <v>10</v>
      </c>
      <c r="N121" s="39" t="s">
        <v>523</v>
      </c>
      <c r="O121" s="155">
        <v>4846.53</v>
      </c>
      <c r="P121" s="155">
        <v>0</v>
      </c>
      <c r="Q121" s="155">
        <f t="shared" si="34"/>
        <v>4846.53</v>
      </c>
      <c r="R121" s="155">
        <f t="shared" ref="R121:R123" si="35">O121</f>
        <v>4846.53</v>
      </c>
      <c r="S121" s="50"/>
      <c r="T121" s="50"/>
      <c r="U121" s="50"/>
      <c r="V121" s="50"/>
      <c r="W121" s="50"/>
      <c r="X121" s="50"/>
      <c r="Y121" s="50"/>
      <c r="Z121" s="50"/>
      <c r="AA121" s="50"/>
      <c r="AB121" s="50"/>
      <c r="AC121" s="50"/>
      <c r="AD121" s="50"/>
      <c r="AE121" s="50"/>
      <c r="AF121" s="50"/>
      <c r="AG121" s="50"/>
      <c r="AH121" s="50"/>
      <c r="AI121" s="50"/>
      <c r="AJ121" s="50"/>
      <c r="AK121" s="50"/>
      <c r="AL121" s="50"/>
      <c r="AM121" s="50"/>
      <c r="AN121" s="50"/>
      <c r="AO121" s="50"/>
      <c r="AP121" s="50"/>
      <c r="AQ121" s="50"/>
      <c r="AR121" s="41"/>
      <c r="AS121" s="50"/>
      <c r="AT121" s="39"/>
      <c r="AU121" s="39"/>
      <c r="AV121" s="39"/>
      <c r="AW121" s="41"/>
      <c r="AX121" s="39"/>
      <c r="AY121" s="39"/>
      <c r="AZ121" s="39"/>
      <c r="BA121" s="39"/>
      <c r="BB121" s="39"/>
      <c r="BC121" s="39"/>
      <c r="BD121" s="39"/>
      <c r="BE121" s="39"/>
      <c r="BF121" s="39"/>
      <c r="BG121" s="39"/>
      <c r="BH121" s="39"/>
      <c r="BI121" s="25"/>
      <c r="BJ121" s="25"/>
      <c r="BK121" s="25"/>
      <c r="BL121" s="25"/>
    </row>
    <row r="122" spans="1:64" x14ac:dyDescent="0.25">
      <c r="A122" s="122"/>
      <c r="B122" s="60"/>
      <c r="C122" s="130"/>
      <c r="D122" s="56"/>
      <c r="E122" s="131"/>
      <c r="F122" s="56"/>
      <c r="G122" s="56"/>
      <c r="H122" s="56"/>
      <c r="I122" s="25"/>
      <c r="J122" s="40">
        <v>45530</v>
      </c>
      <c r="K122" s="40">
        <v>45533</v>
      </c>
      <c r="L122" s="160"/>
      <c r="M122" s="154" t="s">
        <v>118</v>
      </c>
      <c r="N122" s="39" t="s">
        <v>240</v>
      </c>
      <c r="O122" s="155">
        <v>1129.23</v>
      </c>
      <c r="P122" s="155">
        <v>0</v>
      </c>
      <c r="Q122" s="155">
        <f t="shared" si="34"/>
        <v>1129.23</v>
      </c>
      <c r="R122" s="155">
        <f t="shared" si="35"/>
        <v>1129.23</v>
      </c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/>
      <c r="AL122" s="50"/>
      <c r="AM122" s="50"/>
      <c r="AN122" s="50"/>
      <c r="AO122" s="50"/>
      <c r="AP122" s="50"/>
      <c r="AQ122" s="50"/>
      <c r="AR122" s="41"/>
      <c r="AS122" s="50"/>
      <c r="AT122" s="39"/>
      <c r="AU122" s="39"/>
      <c r="AV122" s="39"/>
      <c r="AW122" s="41"/>
      <c r="AX122" s="39"/>
      <c r="AY122" s="39"/>
      <c r="AZ122" s="39"/>
      <c r="BA122" s="39"/>
      <c r="BB122" s="39"/>
      <c r="BC122" s="39"/>
      <c r="BD122" s="39"/>
      <c r="BE122" s="39"/>
      <c r="BF122" s="39"/>
      <c r="BG122" s="39"/>
      <c r="BH122" s="39"/>
      <c r="BI122" s="25"/>
      <c r="BJ122" s="25"/>
      <c r="BK122" s="25"/>
      <c r="BL122" s="25"/>
    </row>
    <row r="123" spans="1:64" ht="15.75" thickBot="1" x14ac:dyDescent="0.3">
      <c r="A123" s="38"/>
      <c r="B123" s="38"/>
      <c r="C123" s="134">
        <f t="shared" ref="C123:H123" si="36">SUM(C119:C122)</f>
        <v>905.29</v>
      </c>
      <c r="D123" s="134">
        <f t="shared" si="36"/>
        <v>0</v>
      </c>
      <c r="E123" s="134">
        <f t="shared" si="36"/>
        <v>111</v>
      </c>
      <c r="F123" s="134">
        <f t="shared" si="36"/>
        <v>794.29</v>
      </c>
      <c r="G123" s="134">
        <f t="shared" si="36"/>
        <v>0</v>
      </c>
      <c r="H123" s="134">
        <f t="shared" si="36"/>
        <v>0</v>
      </c>
      <c r="I123" s="25"/>
      <c r="J123" s="40">
        <v>45519</v>
      </c>
      <c r="K123" s="40">
        <v>45519</v>
      </c>
      <c r="L123" s="160"/>
      <c r="M123" s="154" t="s">
        <v>241</v>
      </c>
      <c r="N123" s="39" t="s">
        <v>242</v>
      </c>
      <c r="O123" s="155">
        <v>429.72</v>
      </c>
      <c r="P123" s="155">
        <v>0</v>
      </c>
      <c r="Q123" s="155">
        <f t="shared" si="34"/>
        <v>429.72</v>
      </c>
      <c r="R123" s="155">
        <f t="shared" si="35"/>
        <v>429.72</v>
      </c>
      <c r="S123" s="50"/>
      <c r="T123" s="50"/>
      <c r="U123" s="50"/>
      <c r="V123" s="50"/>
      <c r="W123" s="50"/>
      <c r="X123" s="50"/>
      <c r="Y123" s="50"/>
      <c r="Z123" s="50"/>
      <c r="AA123" s="50"/>
      <c r="AB123" s="50"/>
      <c r="AC123" s="50"/>
      <c r="AD123" s="50"/>
      <c r="AE123" s="50"/>
      <c r="AF123" s="50"/>
      <c r="AG123" s="50"/>
      <c r="AH123" s="50"/>
      <c r="AI123" s="50"/>
      <c r="AJ123" s="50"/>
      <c r="AK123" s="50"/>
      <c r="AL123" s="50"/>
      <c r="AM123" s="50"/>
      <c r="AN123" s="50"/>
      <c r="AO123" s="50"/>
      <c r="AP123" s="50"/>
      <c r="AQ123" s="50"/>
      <c r="AR123" s="41"/>
      <c r="AS123" s="50"/>
      <c r="AT123" s="39"/>
      <c r="AU123" s="39"/>
      <c r="AV123" s="39"/>
      <c r="AW123" s="41"/>
      <c r="AX123" s="39"/>
      <c r="AY123" s="39"/>
      <c r="AZ123" s="39"/>
      <c r="BA123" s="39"/>
      <c r="BB123" s="39"/>
      <c r="BC123" s="39"/>
      <c r="BD123" s="39"/>
      <c r="BE123" s="39"/>
      <c r="BF123" s="39"/>
      <c r="BG123" s="39"/>
      <c r="BH123" s="39"/>
      <c r="BI123" s="25"/>
      <c r="BJ123" s="25"/>
      <c r="BK123" s="25"/>
      <c r="BL123" s="25"/>
    </row>
    <row r="124" spans="1:64" ht="15.75" thickTop="1" x14ac:dyDescent="0.25">
      <c r="C124" s="140"/>
      <c r="D124" s="140"/>
      <c r="E124" s="140"/>
      <c r="F124" s="140"/>
      <c r="G124" s="140"/>
      <c r="H124" s="140"/>
      <c r="I124" s="25"/>
      <c r="J124" s="40">
        <v>45516</v>
      </c>
      <c r="K124" s="40">
        <v>45523</v>
      </c>
      <c r="L124" s="161" t="s">
        <v>278</v>
      </c>
      <c r="M124" s="153" t="s">
        <v>279</v>
      </c>
      <c r="N124" s="162" t="s">
        <v>469</v>
      </c>
      <c r="O124" s="156">
        <v>12</v>
      </c>
      <c r="P124" s="156">
        <v>2</v>
      </c>
      <c r="Q124" s="156">
        <f t="shared" si="34"/>
        <v>10</v>
      </c>
      <c r="R124" s="156"/>
      <c r="S124" s="138"/>
      <c r="T124" s="138"/>
      <c r="U124" s="138"/>
      <c r="V124" s="138"/>
      <c r="W124" s="138"/>
      <c r="X124" s="138"/>
      <c r="Y124" s="138"/>
      <c r="Z124" s="138"/>
      <c r="AA124" s="138"/>
      <c r="AB124" s="138"/>
      <c r="AC124" s="138">
        <v>10</v>
      </c>
      <c r="AD124" s="50"/>
      <c r="AE124" s="50"/>
      <c r="AF124" s="50"/>
      <c r="AG124" s="50"/>
      <c r="AH124" s="50"/>
      <c r="AI124" s="50"/>
      <c r="AJ124" s="50"/>
      <c r="AK124" s="50"/>
      <c r="AL124" s="50"/>
      <c r="AM124" s="50"/>
      <c r="AN124" s="50"/>
      <c r="AO124" s="50"/>
      <c r="AP124" s="50"/>
      <c r="AQ124" s="50"/>
      <c r="AR124" s="41"/>
      <c r="AS124" s="50"/>
      <c r="AT124" s="39"/>
      <c r="AU124" s="39"/>
      <c r="AV124" s="39"/>
      <c r="AW124" s="41"/>
      <c r="AX124" s="39"/>
      <c r="AY124" s="39"/>
      <c r="AZ124" s="39"/>
      <c r="BA124" s="39"/>
      <c r="BB124" s="39"/>
      <c r="BC124" s="39"/>
      <c r="BD124" s="39"/>
      <c r="BE124" s="39"/>
      <c r="BF124" s="39"/>
      <c r="BG124" s="39"/>
      <c r="BH124" s="39"/>
      <c r="BI124" s="25"/>
      <c r="BJ124" s="25"/>
      <c r="BK124" s="25"/>
      <c r="BL124" s="25"/>
    </row>
    <row r="125" spans="1:64" x14ac:dyDescent="0.25">
      <c r="C125" s="140"/>
      <c r="D125" s="140"/>
      <c r="E125" s="140"/>
      <c r="F125" s="140"/>
      <c r="G125" s="140"/>
      <c r="H125" s="140"/>
      <c r="I125" s="25"/>
      <c r="J125" s="40">
        <v>45516</v>
      </c>
      <c r="K125" s="40">
        <v>45516</v>
      </c>
      <c r="L125" s="159" t="s">
        <v>243</v>
      </c>
      <c r="M125" s="154" t="s">
        <v>106</v>
      </c>
      <c r="N125" s="39" t="s">
        <v>244</v>
      </c>
      <c r="O125" s="50">
        <v>50.02</v>
      </c>
      <c r="P125" s="50">
        <f>O125/6</f>
        <v>8.3366666666666678</v>
      </c>
      <c r="Q125" s="155">
        <f t="shared" si="34"/>
        <v>41.683333333333337</v>
      </c>
      <c r="R125" s="50"/>
      <c r="S125" s="50"/>
      <c r="T125" s="50"/>
      <c r="U125" s="50"/>
      <c r="V125" s="50"/>
      <c r="W125" s="50"/>
      <c r="X125" s="50"/>
      <c r="Y125" s="50"/>
      <c r="Z125" s="50"/>
      <c r="AA125" s="50"/>
      <c r="AB125" s="50"/>
      <c r="AC125" s="50"/>
      <c r="AD125" s="50"/>
      <c r="AE125" s="50"/>
      <c r="AF125" s="50"/>
      <c r="AG125" s="50"/>
      <c r="AH125" s="50"/>
      <c r="AI125" s="50"/>
      <c r="AJ125" s="50"/>
      <c r="AL125" s="50"/>
      <c r="AM125" s="50"/>
      <c r="AN125" s="50"/>
      <c r="AO125" s="50"/>
      <c r="AP125" s="50"/>
      <c r="AQ125" s="50"/>
      <c r="AR125" s="50">
        <f>O125-P125</f>
        <v>41.683333333333337</v>
      </c>
      <c r="AS125" s="50"/>
      <c r="AT125" s="39"/>
      <c r="AU125" s="39"/>
      <c r="AV125" s="39"/>
      <c r="AW125" s="41"/>
      <c r="AX125" s="39"/>
      <c r="AY125" s="39"/>
      <c r="AZ125" s="39"/>
      <c r="BA125" s="39"/>
      <c r="BB125" s="39"/>
      <c r="BC125" s="39"/>
      <c r="BD125" s="39"/>
      <c r="BE125" s="39"/>
      <c r="BF125" s="39"/>
      <c r="BG125" s="39"/>
      <c r="BH125" s="39"/>
      <c r="BI125" s="25"/>
      <c r="BJ125" s="25"/>
      <c r="BK125" s="25"/>
      <c r="BL125" s="25"/>
    </row>
    <row r="126" spans="1:64" x14ac:dyDescent="0.25">
      <c r="C126" s="140"/>
      <c r="D126" s="140"/>
      <c r="E126" s="140"/>
      <c r="F126" s="140"/>
      <c r="G126" s="140"/>
      <c r="H126" s="140"/>
      <c r="I126" s="25"/>
      <c r="J126" s="40">
        <v>45535</v>
      </c>
      <c r="K126" s="40">
        <v>45533</v>
      </c>
      <c r="L126" s="159" t="s">
        <v>281</v>
      </c>
      <c r="M126" s="154" t="s">
        <v>282</v>
      </c>
      <c r="N126" s="39" t="s">
        <v>305</v>
      </c>
      <c r="O126" s="157">
        <v>124.32</v>
      </c>
      <c r="P126" s="157">
        <v>20.72</v>
      </c>
      <c r="Q126" s="157">
        <f t="shared" si="34"/>
        <v>103.6</v>
      </c>
      <c r="R126" s="157"/>
      <c r="S126" s="139"/>
      <c r="T126" s="139"/>
      <c r="U126" s="139"/>
      <c r="V126" s="139"/>
      <c r="W126" s="139"/>
      <c r="X126" s="139"/>
      <c r="Y126" s="139"/>
      <c r="Z126" s="139"/>
      <c r="AA126" s="139"/>
      <c r="AB126" s="139"/>
      <c r="AC126" s="139"/>
      <c r="AD126" s="139"/>
      <c r="AE126" s="139"/>
      <c r="AF126" s="139"/>
      <c r="AG126" s="139"/>
      <c r="AH126" s="139"/>
      <c r="AI126" s="139"/>
      <c r="AJ126" s="139"/>
      <c r="AK126" s="139"/>
      <c r="AL126" s="139"/>
      <c r="AM126" s="139"/>
      <c r="AN126" s="139"/>
      <c r="AO126" s="139"/>
      <c r="AP126" s="139"/>
      <c r="AQ126" s="139"/>
      <c r="AR126" s="147"/>
      <c r="AS126" s="147">
        <f>O126-P126</f>
        <v>103.6</v>
      </c>
      <c r="AT126" s="39"/>
      <c r="AU126" s="39"/>
      <c r="AV126" s="39"/>
      <c r="AW126" s="41"/>
      <c r="AX126" s="39"/>
      <c r="AY126" s="39"/>
      <c r="AZ126" s="39"/>
      <c r="BA126" s="39"/>
      <c r="BB126" s="39"/>
      <c r="BC126" s="39"/>
      <c r="BD126" s="39"/>
      <c r="BE126" s="39"/>
      <c r="BF126" s="39"/>
      <c r="BG126" s="39"/>
      <c r="BH126" s="39"/>
      <c r="BI126" s="25"/>
      <c r="BJ126" s="25"/>
      <c r="BK126" s="25"/>
      <c r="BL126" s="25"/>
    </row>
    <row r="127" spans="1:64" x14ac:dyDescent="0.25">
      <c r="C127" s="140"/>
      <c r="D127" s="140"/>
      <c r="E127" s="140"/>
      <c r="F127" s="140"/>
      <c r="G127" s="140"/>
      <c r="H127" s="140"/>
      <c r="I127" s="25"/>
      <c r="J127" s="40">
        <v>45535</v>
      </c>
      <c r="K127" s="40">
        <v>45533</v>
      </c>
      <c r="L127" s="38" t="s">
        <v>267</v>
      </c>
      <c r="M127" s="136" t="s">
        <v>264</v>
      </c>
      <c r="N127" s="136" t="s">
        <v>265</v>
      </c>
      <c r="O127" s="139">
        <v>68.39</v>
      </c>
      <c r="P127" s="139">
        <v>11.4</v>
      </c>
      <c r="Q127" s="50">
        <f t="shared" ref="Q127" si="37">SUM(R127:BH127)</f>
        <v>56.99</v>
      </c>
      <c r="R127" s="139"/>
      <c r="S127" s="139"/>
      <c r="T127" s="139"/>
      <c r="U127" s="139"/>
      <c r="V127" s="139"/>
      <c r="W127" s="139"/>
      <c r="X127" s="139"/>
      <c r="Y127" s="139"/>
      <c r="Z127" s="139"/>
      <c r="AA127" s="139"/>
      <c r="AB127" s="139"/>
      <c r="AC127" s="139"/>
      <c r="AD127" s="139"/>
      <c r="AE127" s="139"/>
      <c r="AF127" s="139"/>
      <c r="AG127" s="139"/>
      <c r="AH127" s="139">
        <v>56.99</v>
      </c>
      <c r="AI127" s="50"/>
      <c r="AJ127" s="50"/>
      <c r="AK127" s="50"/>
      <c r="AL127" s="50"/>
      <c r="AM127" s="50"/>
      <c r="AN127" s="50"/>
      <c r="AO127" s="50"/>
      <c r="AP127" s="50"/>
      <c r="AQ127" s="50"/>
      <c r="AR127" s="41"/>
      <c r="AS127" s="50"/>
      <c r="AT127" s="39"/>
      <c r="AU127" s="39"/>
      <c r="AV127" s="39"/>
      <c r="AW127" s="41"/>
      <c r="AX127" s="39"/>
      <c r="AY127" s="39"/>
      <c r="AZ127" s="39"/>
      <c r="BA127" s="39"/>
      <c r="BB127" s="39"/>
      <c r="BC127" s="39"/>
      <c r="BD127" s="39"/>
      <c r="BE127" s="39"/>
      <c r="BF127" s="39"/>
      <c r="BG127" s="39"/>
      <c r="BH127" s="39"/>
      <c r="BI127" s="25"/>
      <c r="BJ127" s="25"/>
      <c r="BK127" s="25"/>
      <c r="BL127" s="25"/>
    </row>
    <row r="128" spans="1:64" x14ac:dyDescent="0.25">
      <c r="C128" s="140"/>
      <c r="D128" s="140"/>
      <c r="E128" s="140"/>
      <c r="F128" s="140"/>
      <c r="G128" s="140"/>
      <c r="H128" s="140"/>
      <c r="I128" s="25"/>
      <c r="J128" s="40">
        <v>45504</v>
      </c>
      <c r="K128" s="40">
        <v>45533</v>
      </c>
      <c r="L128" s="161" t="s">
        <v>266</v>
      </c>
      <c r="M128" s="153" t="s">
        <v>268</v>
      </c>
      <c r="N128" s="162" t="s">
        <v>467</v>
      </c>
      <c r="O128" s="157">
        <v>1897.01</v>
      </c>
      <c r="P128" s="157">
        <v>316.17</v>
      </c>
      <c r="Q128" s="157">
        <f t="shared" ref="Q128:Q130" si="38">SUM(R128:BH128)</f>
        <v>1580.84</v>
      </c>
      <c r="R128" s="156"/>
      <c r="S128" s="138"/>
      <c r="T128" s="138"/>
      <c r="U128" s="138"/>
      <c r="V128" s="138"/>
      <c r="W128" s="138"/>
      <c r="X128" s="138"/>
      <c r="Y128" s="138"/>
      <c r="Z128" s="138"/>
      <c r="AA128" s="138"/>
      <c r="AB128" s="138"/>
      <c r="AC128" s="138"/>
      <c r="AD128" s="138">
        <f>O128-P128</f>
        <v>1580.84</v>
      </c>
      <c r="AE128" s="50"/>
      <c r="AF128" s="50"/>
      <c r="AG128" s="50"/>
      <c r="AH128" s="50"/>
      <c r="AI128" s="50"/>
      <c r="AJ128" s="50"/>
      <c r="AK128" s="50"/>
      <c r="AL128" s="50"/>
      <c r="AM128" s="50"/>
      <c r="AN128" s="50"/>
      <c r="AO128" s="50"/>
      <c r="AP128" s="50"/>
      <c r="AQ128" s="50"/>
      <c r="AR128" s="41"/>
      <c r="AS128" s="50"/>
      <c r="AT128" s="39"/>
      <c r="AU128" s="39"/>
      <c r="AV128" s="39"/>
      <c r="AW128" s="41"/>
      <c r="AX128" s="39"/>
      <c r="AY128" s="39"/>
      <c r="AZ128" s="39"/>
      <c r="BA128" s="39"/>
      <c r="BB128" s="39"/>
      <c r="BC128" s="39"/>
      <c r="BD128" s="39"/>
      <c r="BE128" s="39"/>
      <c r="BF128" s="39"/>
      <c r="BG128" s="39"/>
      <c r="BH128" s="39"/>
      <c r="BI128" s="25"/>
      <c r="BJ128" s="25"/>
      <c r="BK128" s="25"/>
      <c r="BL128" s="25"/>
    </row>
    <row r="129" spans="1:64" x14ac:dyDescent="0.25">
      <c r="C129" s="140"/>
      <c r="D129" s="140"/>
      <c r="E129" s="140"/>
      <c r="F129" s="140"/>
      <c r="G129" s="140"/>
      <c r="H129" s="140"/>
      <c r="I129" s="25"/>
      <c r="J129" s="40">
        <v>45512</v>
      </c>
      <c r="K129" s="40">
        <v>45533</v>
      </c>
      <c r="L129" s="161" t="s">
        <v>488</v>
      </c>
      <c r="M129" s="39" t="s">
        <v>489</v>
      </c>
      <c r="N129" s="39" t="s">
        <v>490</v>
      </c>
      <c r="O129" s="50">
        <v>216</v>
      </c>
      <c r="P129" s="50">
        <v>36</v>
      </c>
      <c r="Q129" s="156">
        <f t="shared" si="38"/>
        <v>180</v>
      </c>
      <c r="R129" s="50"/>
      <c r="S129" s="50"/>
      <c r="T129" s="50"/>
      <c r="U129" s="50"/>
      <c r="V129" s="50"/>
      <c r="W129" s="50"/>
      <c r="X129" s="50"/>
      <c r="Y129" s="50"/>
      <c r="Z129" s="50"/>
      <c r="AA129" s="50"/>
      <c r="AB129" s="50"/>
      <c r="AC129" s="50"/>
      <c r="AD129" s="50"/>
      <c r="AE129" s="50"/>
      <c r="AF129" s="50"/>
      <c r="AG129" s="50"/>
      <c r="AH129" s="50"/>
      <c r="AI129" s="50"/>
      <c r="AJ129" s="50"/>
      <c r="AK129" s="50"/>
      <c r="AL129" s="50">
        <v>180</v>
      </c>
      <c r="AM129" s="50"/>
      <c r="AN129" s="50"/>
      <c r="AO129" s="50"/>
      <c r="AP129" s="50"/>
      <c r="AQ129" s="50"/>
      <c r="AR129" s="41"/>
      <c r="AS129" s="50"/>
      <c r="AT129" s="39"/>
      <c r="AU129" s="39"/>
      <c r="AV129" s="39"/>
      <c r="AW129" s="41"/>
      <c r="AX129" s="39"/>
      <c r="AY129" s="39"/>
      <c r="AZ129" s="39"/>
      <c r="BA129" s="39"/>
      <c r="BB129" s="39"/>
      <c r="BC129" s="39"/>
      <c r="BD129" s="39"/>
      <c r="BE129" s="39"/>
      <c r="BF129" s="39"/>
      <c r="BG129" s="39"/>
      <c r="BH129" s="39"/>
      <c r="BI129" s="25"/>
      <c r="BJ129" s="25"/>
      <c r="BK129" s="25"/>
      <c r="BL129" s="25"/>
    </row>
    <row r="130" spans="1:64" x14ac:dyDescent="0.25">
      <c r="C130" s="140"/>
      <c r="D130" s="140"/>
      <c r="E130" s="140"/>
      <c r="F130" s="140"/>
      <c r="G130" s="140"/>
      <c r="H130" s="140"/>
      <c r="I130" s="25"/>
      <c r="J130" s="40">
        <v>45516</v>
      </c>
      <c r="K130" s="40">
        <v>45533</v>
      </c>
      <c r="L130" s="159" t="s">
        <v>308</v>
      </c>
      <c r="M130" s="154" t="s">
        <v>426</v>
      </c>
      <c r="N130" s="39" t="s">
        <v>307</v>
      </c>
      <c r="O130" s="155">
        <v>137.94</v>
      </c>
      <c r="P130" s="50">
        <v>22.99</v>
      </c>
      <c r="Q130" s="50">
        <f t="shared" si="38"/>
        <v>114.95</v>
      </c>
      <c r="R130" s="50"/>
      <c r="S130" s="50"/>
      <c r="T130" s="50"/>
      <c r="U130" s="50"/>
      <c r="V130" s="50"/>
      <c r="W130" s="50"/>
      <c r="X130" s="50"/>
      <c r="Y130" s="50"/>
      <c r="Z130" s="50"/>
      <c r="AA130" s="50"/>
      <c r="AB130" s="50"/>
      <c r="AC130" s="50"/>
      <c r="AD130" s="50"/>
      <c r="AE130" s="50"/>
      <c r="AF130" s="50">
        <f>O130-P130</f>
        <v>114.95</v>
      </c>
      <c r="AG130" s="50"/>
      <c r="AH130" s="50"/>
      <c r="AI130" s="50"/>
      <c r="AJ130" s="50"/>
      <c r="AK130" s="50"/>
      <c r="AL130" s="50"/>
      <c r="AM130" s="50"/>
      <c r="AN130" s="50"/>
      <c r="AO130" s="50"/>
      <c r="AP130" s="50"/>
      <c r="AQ130" s="50"/>
      <c r="AR130" s="41"/>
      <c r="AS130" s="50"/>
      <c r="AT130" s="39"/>
      <c r="AU130" s="39"/>
      <c r="AV130" s="39"/>
      <c r="AW130" s="41"/>
      <c r="AX130" s="39"/>
      <c r="AY130" s="39"/>
      <c r="AZ130" s="39"/>
      <c r="BA130" s="39"/>
      <c r="BB130" s="39"/>
      <c r="BC130" s="39"/>
      <c r="BD130" s="39"/>
      <c r="BE130" s="39"/>
      <c r="BF130" s="39"/>
      <c r="BG130" s="39"/>
      <c r="BH130" s="39"/>
      <c r="BI130" s="25"/>
      <c r="BJ130" s="25"/>
      <c r="BK130" s="25"/>
      <c r="BL130" s="25"/>
    </row>
    <row r="131" spans="1:64" x14ac:dyDescent="0.25">
      <c r="C131" s="140"/>
      <c r="D131" s="140"/>
      <c r="E131" s="140"/>
      <c r="F131" s="140"/>
      <c r="G131" s="140"/>
      <c r="H131" s="140"/>
      <c r="I131" s="25"/>
      <c r="J131" s="40">
        <v>45518</v>
      </c>
      <c r="K131" s="40">
        <v>45533</v>
      </c>
      <c r="L131" s="159" t="s">
        <v>287</v>
      </c>
      <c r="M131" s="154" t="s">
        <v>288</v>
      </c>
      <c r="N131" s="39" t="s">
        <v>491</v>
      </c>
      <c r="O131" s="155">
        <v>38.619999999999997</v>
      </c>
      <c r="P131" s="155">
        <v>6.44</v>
      </c>
      <c r="Q131" s="155">
        <f>SUM(R131:BH131)</f>
        <v>32.18</v>
      </c>
      <c r="R131" s="50"/>
      <c r="S131" s="50"/>
      <c r="T131" s="50"/>
      <c r="U131" s="50"/>
      <c r="V131" s="50"/>
      <c r="W131" s="50"/>
      <c r="X131" s="50"/>
      <c r="Y131" s="50"/>
      <c r="Z131" s="50"/>
      <c r="AA131" s="50"/>
      <c r="AB131" s="50"/>
      <c r="AC131" s="50"/>
      <c r="AD131" s="50"/>
      <c r="AE131" s="50"/>
      <c r="AF131" s="50"/>
      <c r="AG131" s="50"/>
      <c r="AH131" s="50"/>
      <c r="AI131" s="50"/>
      <c r="AJ131" s="50"/>
      <c r="AK131" s="50"/>
      <c r="AL131" s="50"/>
      <c r="AM131" s="50"/>
      <c r="AN131" s="50"/>
      <c r="AO131" s="50"/>
      <c r="AP131" s="50"/>
      <c r="AQ131" s="50"/>
      <c r="AR131" s="41"/>
      <c r="AS131" s="50"/>
      <c r="AT131" s="39"/>
      <c r="AU131" s="39"/>
      <c r="AV131" s="39"/>
      <c r="AW131" s="41"/>
      <c r="AX131" s="39"/>
      <c r="AY131" s="39"/>
      <c r="AZ131" s="39"/>
      <c r="BA131" s="39"/>
      <c r="BB131" s="39">
        <v>32.18</v>
      </c>
      <c r="BC131" s="39"/>
      <c r="BD131" s="39"/>
      <c r="BE131" s="39"/>
      <c r="BF131" s="39"/>
      <c r="BG131" s="39"/>
      <c r="BH131" s="39"/>
      <c r="BI131" s="25"/>
      <c r="BJ131" s="25"/>
      <c r="BK131" s="25"/>
      <c r="BL131" s="25"/>
    </row>
    <row r="132" spans="1:64" x14ac:dyDescent="0.25">
      <c r="C132" s="140"/>
      <c r="D132" s="140"/>
      <c r="E132" s="140"/>
      <c r="F132" s="140"/>
      <c r="G132" s="140"/>
      <c r="H132" s="140"/>
      <c r="I132" s="25"/>
      <c r="J132" s="40">
        <v>45525</v>
      </c>
      <c r="K132" s="40">
        <v>45525</v>
      </c>
      <c r="L132" s="38" t="s">
        <v>492</v>
      </c>
      <c r="M132" s="39" t="s">
        <v>493</v>
      </c>
      <c r="N132" s="39" t="s">
        <v>494</v>
      </c>
      <c r="O132" s="50">
        <v>356.4</v>
      </c>
      <c r="P132" s="50">
        <f>O132*0.2</f>
        <v>71.28</v>
      </c>
      <c r="Q132" s="50">
        <f>O132-P132</f>
        <v>285.12</v>
      </c>
      <c r="R132" s="50"/>
      <c r="S132" s="50"/>
      <c r="T132" s="50"/>
      <c r="U132" s="50"/>
      <c r="V132" s="50"/>
      <c r="W132" s="50"/>
      <c r="X132" s="50"/>
      <c r="Y132" s="50"/>
      <c r="Z132" s="50"/>
      <c r="AA132" s="50"/>
      <c r="AB132" s="50"/>
      <c r="AC132" s="50"/>
      <c r="AD132" s="50"/>
      <c r="AE132" s="50"/>
      <c r="AF132" s="50"/>
      <c r="AG132" s="50"/>
      <c r="AH132" s="50"/>
      <c r="AI132" s="50"/>
      <c r="AJ132" s="50"/>
      <c r="AK132" s="50"/>
      <c r="AL132" s="50"/>
      <c r="AM132" s="50"/>
      <c r="AN132" s="50"/>
      <c r="AO132" s="50"/>
      <c r="AP132" s="50"/>
      <c r="AQ132" s="50"/>
      <c r="AR132" s="41"/>
      <c r="AS132" s="50"/>
      <c r="AT132" s="39"/>
      <c r="AU132" s="39"/>
      <c r="AV132" s="39"/>
      <c r="AW132" s="41"/>
      <c r="AX132" s="39"/>
      <c r="AY132" s="39"/>
      <c r="AZ132" s="39"/>
      <c r="BA132" s="39"/>
      <c r="BB132" s="39"/>
      <c r="BC132" s="39"/>
      <c r="BD132" s="39"/>
      <c r="BE132" s="39"/>
      <c r="BF132" s="39"/>
      <c r="BG132" s="39"/>
      <c r="BH132" s="166">
        <f>Q132</f>
        <v>285.12</v>
      </c>
      <c r="BI132" s="25"/>
      <c r="BJ132" s="25"/>
      <c r="BK132" s="25"/>
      <c r="BL132" s="25"/>
    </row>
    <row r="133" spans="1:64" x14ac:dyDescent="0.25">
      <c r="C133" s="140"/>
      <c r="D133" s="140"/>
      <c r="E133" s="140"/>
      <c r="F133" s="140"/>
      <c r="G133" s="140"/>
      <c r="H133" s="140"/>
      <c r="I133" s="25"/>
      <c r="J133" s="40">
        <v>45517</v>
      </c>
      <c r="K133" s="40">
        <v>45533</v>
      </c>
      <c r="L133" s="40" t="s">
        <v>348</v>
      </c>
      <c r="M133" s="39" t="s">
        <v>349</v>
      </c>
      <c r="N133" s="39" t="s">
        <v>495</v>
      </c>
      <c r="O133" s="50">
        <v>23.99</v>
      </c>
      <c r="P133" s="50">
        <v>4</v>
      </c>
      <c r="Q133" s="156">
        <f t="shared" ref="Q133" si="39">SUM(R133:BH133)</f>
        <v>19.989999999999998</v>
      </c>
      <c r="R133" s="50"/>
      <c r="S133" s="50"/>
      <c r="T133" s="50"/>
      <c r="U133" s="50"/>
      <c r="V133" s="50"/>
      <c r="W133" s="50"/>
      <c r="X133" s="50"/>
      <c r="Y133" s="50"/>
      <c r="Z133" s="50"/>
      <c r="AA133" s="50"/>
      <c r="AB133" s="50"/>
      <c r="AC133" s="50"/>
      <c r="AD133" s="50"/>
      <c r="AE133" s="50"/>
      <c r="AF133" s="50">
        <v>19.989999999999998</v>
      </c>
      <c r="AG133" s="50"/>
      <c r="AH133" s="50"/>
      <c r="AI133" s="50"/>
      <c r="AJ133" s="50"/>
      <c r="AK133" s="50"/>
      <c r="AL133" s="50"/>
      <c r="AM133" s="50"/>
      <c r="AN133" s="50"/>
      <c r="AO133" s="50"/>
      <c r="AP133" s="50"/>
      <c r="AQ133" s="50"/>
      <c r="AR133" s="50"/>
      <c r="AS133" s="50"/>
      <c r="AT133" s="39"/>
      <c r="AU133" s="39"/>
      <c r="AV133" s="39"/>
      <c r="AW133" s="41"/>
      <c r="AX133" s="39"/>
      <c r="AY133" s="39"/>
      <c r="AZ133" s="39"/>
      <c r="BA133" s="39"/>
      <c r="BB133" s="39"/>
      <c r="BC133" s="39"/>
      <c r="BD133" s="39"/>
      <c r="BE133" s="39"/>
      <c r="BF133" s="39"/>
      <c r="BG133" s="39"/>
      <c r="BH133" s="39"/>
      <c r="BI133" s="25"/>
      <c r="BJ133" s="25"/>
      <c r="BK133" s="25"/>
      <c r="BL133" s="25"/>
    </row>
    <row r="134" spans="1:64" x14ac:dyDescent="0.25">
      <c r="C134" s="140"/>
      <c r="D134" s="140"/>
      <c r="E134" s="140"/>
      <c r="F134" s="140"/>
      <c r="G134" s="140"/>
      <c r="H134" s="140"/>
      <c r="I134" s="25"/>
      <c r="J134" s="40">
        <v>45530</v>
      </c>
      <c r="K134" s="40">
        <v>45533</v>
      </c>
      <c r="L134" s="38" t="s">
        <v>496</v>
      </c>
      <c r="M134" s="39" t="s">
        <v>497</v>
      </c>
      <c r="N134" s="39" t="s">
        <v>498</v>
      </c>
      <c r="O134" s="50">
        <v>756</v>
      </c>
      <c r="P134" s="50">
        <v>126</v>
      </c>
      <c r="Q134" s="156">
        <f t="shared" ref="Q134:Q135" si="40">SUM(R134:BH134)</f>
        <v>630</v>
      </c>
      <c r="R134" s="50"/>
      <c r="S134" s="50"/>
      <c r="T134" s="50"/>
      <c r="U134" s="50"/>
      <c r="V134" s="50"/>
      <c r="W134" s="50"/>
      <c r="X134" s="50"/>
      <c r="Y134" s="50"/>
      <c r="Z134" s="50">
        <v>630</v>
      </c>
      <c r="AA134" s="50"/>
      <c r="AB134" s="50"/>
      <c r="AC134" s="50"/>
      <c r="AD134" s="50"/>
      <c r="AE134" s="50"/>
      <c r="AF134" s="50"/>
      <c r="AG134" s="50"/>
      <c r="AH134" s="50"/>
      <c r="AI134" s="50"/>
      <c r="AJ134" s="50"/>
      <c r="AK134" s="50"/>
      <c r="AL134" s="50"/>
      <c r="AM134" s="50"/>
      <c r="AN134" s="50"/>
      <c r="AO134" s="50"/>
      <c r="AP134" s="50"/>
      <c r="AQ134" s="50"/>
      <c r="AR134" s="41"/>
      <c r="AS134" s="50"/>
      <c r="AT134" s="39"/>
      <c r="AU134" s="39"/>
      <c r="AV134" s="39"/>
      <c r="AW134" s="41"/>
      <c r="AX134" s="39"/>
      <c r="AY134" s="39"/>
      <c r="AZ134" s="39"/>
      <c r="BA134" s="39"/>
      <c r="BB134" s="39"/>
      <c r="BC134" s="39"/>
      <c r="BD134" s="39"/>
      <c r="BE134" s="39"/>
      <c r="BF134" s="39"/>
      <c r="BG134" s="39"/>
      <c r="BH134" s="39"/>
      <c r="BI134" s="25"/>
      <c r="BJ134" s="25"/>
      <c r="BK134" s="25"/>
      <c r="BL134" s="25"/>
    </row>
    <row r="135" spans="1:64" x14ac:dyDescent="0.25">
      <c r="C135" s="140"/>
      <c r="D135" s="140"/>
      <c r="E135" s="140"/>
      <c r="F135" s="140"/>
      <c r="G135" s="140"/>
      <c r="H135" s="140"/>
      <c r="I135" s="25"/>
      <c r="J135" s="40">
        <v>45523</v>
      </c>
      <c r="K135" s="40">
        <v>45533</v>
      </c>
      <c r="L135" s="38" t="s">
        <v>499</v>
      </c>
      <c r="M135" s="39" t="s">
        <v>500</v>
      </c>
      <c r="N135" s="39" t="s">
        <v>501</v>
      </c>
      <c r="O135" s="50">
        <v>8651</v>
      </c>
      <c r="P135" s="50">
        <v>1441.43</v>
      </c>
      <c r="Q135" s="156">
        <f t="shared" si="40"/>
        <v>7209.17</v>
      </c>
      <c r="R135" s="50"/>
      <c r="S135" s="50"/>
      <c r="T135" s="50"/>
      <c r="U135" s="50"/>
      <c r="V135" s="50"/>
      <c r="W135" s="50"/>
      <c r="X135" s="50"/>
      <c r="Y135" s="50"/>
      <c r="Z135" s="50"/>
      <c r="AA135" s="50"/>
      <c r="AB135" s="50"/>
      <c r="AC135" s="50"/>
      <c r="AD135" s="50"/>
      <c r="AE135" s="50"/>
      <c r="AF135" s="50"/>
      <c r="AG135" s="50"/>
      <c r="AH135" s="50"/>
      <c r="AI135" s="50"/>
      <c r="AJ135" s="50"/>
      <c r="AK135" s="50"/>
      <c r="AL135" s="50"/>
      <c r="AM135" s="50"/>
      <c r="AN135" s="50"/>
      <c r="AO135" s="50"/>
      <c r="AP135" s="50"/>
      <c r="AQ135" s="50"/>
      <c r="AR135" s="41"/>
      <c r="AS135" s="50"/>
      <c r="AT135" s="39"/>
      <c r="AU135" s="39"/>
      <c r="AV135" s="39"/>
      <c r="AW135" s="41"/>
      <c r="AX135" s="39"/>
      <c r="AY135" s="39"/>
      <c r="AZ135" s="39"/>
      <c r="BA135" s="39"/>
      <c r="BB135" s="156">
        <v>7209.17</v>
      </c>
      <c r="BC135" s="39"/>
      <c r="BD135" s="39"/>
      <c r="BE135" s="39"/>
      <c r="BF135" s="39"/>
      <c r="BG135" s="39"/>
      <c r="BH135" s="39"/>
      <c r="BI135" s="25"/>
      <c r="BJ135" s="25"/>
      <c r="BK135" s="25"/>
      <c r="BL135" s="25"/>
    </row>
    <row r="136" spans="1:64" s="25" customFormat="1" ht="15.75" thickBot="1" x14ac:dyDescent="0.3">
      <c r="A136" s="1"/>
      <c r="B136" s="1"/>
      <c r="C136" s="140"/>
      <c r="D136" s="140"/>
      <c r="E136" s="140"/>
      <c r="F136" s="140"/>
      <c r="G136" s="140"/>
      <c r="H136" s="140"/>
      <c r="I136"/>
      <c r="J136" s="40"/>
      <c r="K136" s="40"/>
      <c r="L136" s="40"/>
      <c r="M136" s="39"/>
      <c r="N136" s="39"/>
      <c r="O136" s="42">
        <f>SUM(O119:O135)</f>
        <v>19117.150000000001</v>
      </c>
      <c r="P136" s="42">
        <f t="shared" ref="P136:BH136" si="41">SUM(P119:P135)</f>
        <v>2084.8658605038067</v>
      </c>
      <c r="Q136" s="42">
        <f t="shared" si="41"/>
        <v>17031.884139496193</v>
      </c>
      <c r="R136" s="42">
        <f t="shared" si="41"/>
        <v>6405.4800000000005</v>
      </c>
      <c r="S136" s="42">
        <f t="shared" si="41"/>
        <v>0</v>
      </c>
      <c r="T136" s="42">
        <f t="shared" si="41"/>
        <v>186.33080616286009</v>
      </c>
      <c r="U136" s="42">
        <f t="shared" si="41"/>
        <v>0</v>
      </c>
      <c r="V136" s="42">
        <f t="shared" si="41"/>
        <v>0</v>
      </c>
      <c r="W136" s="42">
        <f t="shared" si="41"/>
        <v>0</v>
      </c>
      <c r="X136" s="42">
        <f t="shared" si="41"/>
        <v>0</v>
      </c>
      <c r="Y136" s="42">
        <f t="shared" si="41"/>
        <v>0</v>
      </c>
      <c r="Z136" s="42">
        <f t="shared" si="41"/>
        <v>630</v>
      </c>
      <c r="AA136" s="42">
        <f t="shared" si="41"/>
        <v>0</v>
      </c>
      <c r="AB136" s="42">
        <f t="shared" si="41"/>
        <v>0</v>
      </c>
      <c r="AC136" s="42">
        <f t="shared" si="41"/>
        <v>10</v>
      </c>
      <c r="AD136" s="42">
        <f t="shared" si="41"/>
        <v>1580.84</v>
      </c>
      <c r="AE136" s="42">
        <f t="shared" si="41"/>
        <v>0</v>
      </c>
      <c r="AF136" s="42">
        <f t="shared" si="41"/>
        <v>134.94</v>
      </c>
      <c r="AG136" s="42">
        <f t="shared" si="41"/>
        <v>0</v>
      </c>
      <c r="AH136" s="42">
        <f t="shared" si="41"/>
        <v>56.99</v>
      </c>
      <c r="AI136" s="42">
        <f t="shared" si="41"/>
        <v>0</v>
      </c>
      <c r="AJ136" s="42">
        <f t="shared" si="41"/>
        <v>175.55</v>
      </c>
      <c r="AK136" s="42">
        <f t="shared" si="41"/>
        <v>0</v>
      </c>
      <c r="AL136" s="42">
        <f t="shared" si="41"/>
        <v>180</v>
      </c>
      <c r="AM136" s="42">
        <f t="shared" si="41"/>
        <v>0</v>
      </c>
      <c r="AN136" s="42">
        <f t="shared" si="41"/>
        <v>0</v>
      </c>
      <c r="AO136" s="42">
        <f t="shared" si="41"/>
        <v>0</v>
      </c>
      <c r="AP136" s="42">
        <f t="shared" si="41"/>
        <v>0</v>
      </c>
      <c r="AQ136" s="42">
        <f t="shared" si="41"/>
        <v>0</v>
      </c>
      <c r="AR136" s="42">
        <f t="shared" si="41"/>
        <v>41.683333333333337</v>
      </c>
      <c r="AS136" s="42">
        <f t="shared" si="41"/>
        <v>103.6</v>
      </c>
      <c r="AT136" s="42">
        <f t="shared" si="41"/>
        <v>0</v>
      </c>
      <c r="AU136" s="42">
        <f t="shared" si="41"/>
        <v>0</v>
      </c>
      <c r="AV136" s="42">
        <f t="shared" si="41"/>
        <v>0</v>
      </c>
      <c r="AW136" s="42">
        <f t="shared" si="41"/>
        <v>0</v>
      </c>
      <c r="AX136" s="42">
        <f t="shared" si="41"/>
        <v>0</v>
      </c>
      <c r="AY136" s="42">
        <f t="shared" si="41"/>
        <v>0</v>
      </c>
      <c r="AZ136" s="42">
        <f t="shared" si="41"/>
        <v>0</v>
      </c>
      <c r="BA136" s="42">
        <f t="shared" si="41"/>
        <v>0</v>
      </c>
      <c r="BB136" s="42">
        <f>SUM(BB119:BB135)</f>
        <v>7241.35</v>
      </c>
      <c r="BC136" s="42">
        <f t="shared" si="41"/>
        <v>0</v>
      </c>
      <c r="BD136" s="42">
        <f t="shared" si="41"/>
        <v>0</v>
      </c>
      <c r="BE136" s="42">
        <f t="shared" si="41"/>
        <v>0</v>
      </c>
      <c r="BF136" s="42">
        <f t="shared" si="41"/>
        <v>0</v>
      </c>
      <c r="BG136" s="42">
        <f t="shared" si="41"/>
        <v>0</v>
      </c>
      <c r="BH136" s="42">
        <f t="shared" si="41"/>
        <v>285.12</v>
      </c>
      <c r="BI136"/>
      <c r="BJ136"/>
      <c r="BK136"/>
      <c r="BL136"/>
    </row>
    <row r="137" spans="1:64" ht="15.75" thickTop="1" x14ac:dyDescent="0.25"/>
    <row r="138" spans="1:64" ht="21" x14ac:dyDescent="0.35">
      <c r="A138" s="65" t="s">
        <v>158</v>
      </c>
      <c r="B138" s="65"/>
      <c r="C138" s="66"/>
      <c r="D138" s="66"/>
      <c r="E138" s="66"/>
      <c r="F138" s="66"/>
      <c r="G138" s="66"/>
      <c r="H138" s="66"/>
      <c r="I138" s="84"/>
      <c r="J138" s="65" t="s">
        <v>159</v>
      </c>
      <c r="K138" s="65"/>
      <c r="L138" s="65"/>
      <c r="M138" s="64"/>
      <c r="N138" s="64"/>
      <c r="O138" s="67"/>
      <c r="P138" s="68"/>
      <c r="Q138" s="68"/>
      <c r="R138" s="68"/>
      <c r="S138" s="68"/>
      <c r="T138" s="68"/>
      <c r="U138" s="68"/>
      <c r="V138" s="68"/>
      <c r="W138" s="68"/>
      <c r="X138" s="68"/>
      <c r="Y138" s="68"/>
      <c r="Z138" s="68"/>
      <c r="AA138" s="68"/>
      <c r="AB138" s="68"/>
      <c r="AC138" s="68"/>
      <c r="AD138" s="68"/>
      <c r="AE138" s="68"/>
      <c r="AF138" s="68"/>
      <c r="AG138" s="68"/>
      <c r="AH138" s="68"/>
      <c r="AI138" s="68"/>
      <c r="AJ138" s="68"/>
      <c r="AK138" s="68"/>
      <c r="AL138" s="68"/>
      <c r="AM138" s="68"/>
      <c r="AN138" s="68"/>
      <c r="AO138" s="68"/>
      <c r="AP138" s="68"/>
      <c r="AQ138" s="68"/>
      <c r="AR138" s="68"/>
      <c r="AS138" s="68"/>
      <c r="AT138" s="64"/>
      <c r="AU138" s="64"/>
      <c r="AV138" s="64"/>
      <c r="AW138" s="68"/>
      <c r="AX138" s="64"/>
      <c r="AY138" s="64"/>
      <c r="AZ138" s="64"/>
      <c r="BA138" s="64"/>
      <c r="BB138" s="64"/>
      <c r="BC138" s="64"/>
      <c r="BD138" s="64"/>
      <c r="BE138" s="64"/>
      <c r="BF138" s="64"/>
      <c r="BG138" s="64"/>
      <c r="BH138" s="64"/>
      <c r="BI138" s="84"/>
      <c r="BJ138" s="84"/>
      <c r="BK138" s="84"/>
      <c r="BL138" s="84"/>
    </row>
    <row r="139" spans="1:64" s="84" customFormat="1" ht="46.5" x14ac:dyDescent="0.35">
      <c r="A139" s="6" t="s">
        <v>7</v>
      </c>
      <c r="B139" s="6" t="s">
        <v>14</v>
      </c>
      <c r="C139" s="14" t="s">
        <v>2</v>
      </c>
      <c r="D139" s="14" t="s">
        <v>12</v>
      </c>
      <c r="E139" s="14" t="s">
        <v>1</v>
      </c>
      <c r="F139" s="14" t="s">
        <v>8</v>
      </c>
      <c r="G139" s="14" t="s">
        <v>140</v>
      </c>
      <c r="H139" s="14" t="s">
        <v>9</v>
      </c>
      <c r="I139"/>
      <c r="J139" s="35" t="s">
        <v>15</v>
      </c>
      <c r="K139" s="35" t="s">
        <v>96</v>
      </c>
      <c r="L139" s="35" t="s">
        <v>13</v>
      </c>
      <c r="M139" s="35" t="s">
        <v>16</v>
      </c>
      <c r="N139" s="35" t="s">
        <v>14</v>
      </c>
      <c r="O139" s="35" t="s">
        <v>2</v>
      </c>
      <c r="P139" s="13" t="s">
        <v>8</v>
      </c>
      <c r="Q139" s="13" t="s">
        <v>122</v>
      </c>
      <c r="R139" s="8" t="s">
        <v>10</v>
      </c>
      <c r="S139" s="9" t="s">
        <v>20</v>
      </c>
      <c r="T139" s="9" t="s">
        <v>21</v>
      </c>
      <c r="U139" s="9" t="s">
        <v>23</v>
      </c>
      <c r="V139" s="9" t="s">
        <v>22</v>
      </c>
      <c r="W139" s="9" t="s">
        <v>17</v>
      </c>
      <c r="X139" s="9" t="s">
        <v>154</v>
      </c>
      <c r="Y139" s="9" t="s">
        <v>24</v>
      </c>
      <c r="Z139" s="9" t="s">
        <v>25</v>
      </c>
      <c r="AA139" s="9" t="s">
        <v>26</v>
      </c>
      <c r="AB139" s="9" t="s">
        <v>5</v>
      </c>
      <c r="AC139" s="9" t="s">
        <v>27</v>
      </c>
      <c r="AD139" s="10" t="s">
        <v>11</v>
      </c>
      <c r="AE139" s="10" t="s">
        <v>28</v>
      </c>
      <c r="AF139" s="10" t="s">
        <v>29</v>
      </c>
      <c r="AG139" s="10" t="s">
        <v>30</v>
      </c>
      <c r="AH139" s="10" t="s">
        <v>31</v>
      </c>
      <c r="AI139" s="10" t="s">
        <v>32</v>
      </c>
      <c r="AJ139" s="10" t="s">
        <v>33</v>
      </c>
      <c r="AK139" s="10" t="s">
        <v>34</v>
      </c>
      <c r="AL139" s="10" t="s">
        <v>133</v>
      </c>
      <c r="AM139" s="10" t="s">
        <v>246</v>
      </c>
      <c r="AN139" s="10" t="s">
        <v>35</v>
      </c>
      <c r="AO139" s="10" t="s">
        <v>136</v>
      </c>
      <c r="AP139" s="10" t="s">
        <v>137</v>
      </c>
      <c r="AQ139" s="10" t="s">
        <v>144</v>
      </c>
      <c r="AR139" s="10" t="s">
        <v>36</v>
      </c>
      <c r="AS139" s="11" t="s">
        <v>37</v>
      </c>
      <c r="AT139" s="11" t="s">
        <v>38</v>
      </c>
      <c r="AU139" s="11" t="s">
        <v>141</v>
      </c>
      <c r="AV139" s="11" t="s">
        <v>39</v>
      </c>
      <c r="AW139" s="11" t="s">
        <v>147</v>
      </c>
      <c r="AX139" s="125" t="s">
        <v>247</v>
      </c>
      <c r="AY139" s="12" t="s">
        <v>41</v>
      </c>
      <c r="AZ139" s="12" t="s">
        <v>142</v>
      </c>
      <c r="BA139" s="12" t="s">
        <v>251</v>
      </c>
      <c r="BB139" s="12" t="s">
        <v>245</v>
      </c>
      <c r="BC139" s="12" t="s">
        <v>143</v>
      </c>
      <c r="BD139" s="12" t="s">
        <v>150</v>
      </c>
      <c r="BE139" s="12" t="s">
        <v>248</v>
      </c>
      <c r="BF139" s="12" t="s">
        <v>249</v>
      </c>
      <c r="BG139" s="12" t="s">
        <v>250</v>
      </c>
      <c r="BH139" s="126" t="s">
        <v>252</v>
      </c>
      <c r="BI139"/>
      <c r="BJ139"/>
      <c r="BK139"/>
      <c r="BL139"/>
    </row>
    <row r="140" spans="1:64" ht="23.25" x14ac:dyDescent="0.35">
      <c r="A140" s="119" t="s">
        <v>157</v>
      </c>
      <c r="B140" s="62"/>
      <c r="C140" s="130"/>
      <c r="D140" s="130"/>
      <c r="E140" s="130"/>
      <c r="F140" s="130"/>
      <c r="G140" s="130"/>
      <c r="H140" s="130"/>
      <c r="J140" s="119" t="s">
        <v>157</v>
      </c>
      <c r="K140" s="45"/>
      <c r="L140" s="45"/>
      <c r="M140" s="45"/>
      <c r="N140" s="45"/>
      <c r="O140" s="45"/>
      <c r="P140" s="46"/>
      <c r="Q140" s="46"/>
      <c r="R140" s="36"/>
      <c r="S140" s="36"/>
      <c r="T140" s="36"/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F140" s="36"/>
      <c r="AG140" s="36"/>
      <c r="AH140" s="36"/>
      <c r="AI140" s="36"/>
      <c r="AJ140" s="36"/>
      <c r="AK140" s="36"/>
      <c r="AL140" s="36"/>
      <c r="AM140" s="36"/>
      <c r="AN140" s="36"/>
      <c r="AO140" s="36"/>
      <c r="AP140" s="36"/>
      <c r="AQ140" s="36"/>
      <c r="AR140" s="36"/>
      <c r="AS140" s="36"/>
      <c r="AT140" s="36"/>
      <c r="AU140" s="36"/>
      <c r="AV140" s="36"/>
      <c r="AW140" s="36"/>
      <c r="AX140" s="36"/>
      <c r="AY140" s="36"/>
      <c r="AZ140" s="36"/>
      <c r="BA140" s="36"/>
      <c r="BB140" s="36"/>
      <c r="BC140" s="36"/>
      <c r="BD140" s="36"/>
      <c r="BE140" s="36"/>
      <c r="BF140" s="36"/>
      <c r="BG140" s="36"/>
      <c r="BH140" s="36"/>
    </row>
    <row r="141" spans="1:64" x14ac:dyDescent="0.25">
      <c r="A141" s="122">
        <v>45537</v>
      </c>
      <c r="B141" s="60" t="s">
        <v>522</v>
      </c>
      <c r="C141" s="172">
        <v>5792.52</v>
      </c>
      <c r="D141" s="172"/>
      <c r="E141" s="172"/>
      <c r="F141" s="172"/>
      <c r="G141" s="172"/>
      <c r="H141" s="172">
        <v>5792.52</v>
      </c>
      <c r="J141" s="40">
        <v>45537</v>
      </c>
      <c r="K141" s="40">
        <v>45537</v>
      </c>
      <c r="L141" s="159" t="s">
        <v>236</v>
      </c>
      <c r="M141" s="154" t="s">
        <v>237</v>
      </c>
      <c r="N141" s="39" t="s">
        <v>238</v>
      </c>
      <c r="O141" s="155">
        <v>96.07</v>
      </c>
      <c r="P141" s="155">
        <f>O141*0.05</f>
        <v>4.8034999999999997</v>
      </c>
      <c r="Q141" s="155">
        <f t="shared" ref="Q141:Q147" si="42">SUM(R141:BH141)</f>
        <v>91.266499999999994</v>
      </c>
      <c r="R141" s="155"/>
      <c r="S141" s="50"/>
      <c r="T141" s="50"/>
      <c r="U141" s="50"/>
      <c r="V141" s="50"/>
      <c r="W141" s="50"/>
      <c r="X141" s="50"/>
      <c r="Y141" s="50"/>
      <c r="Z141" s="50"/>
      <c r="AA141" s="50"/>
      <c r="AB141" s="50"/>
      <c r="AC141" s="50"/>
      <c r="AD141" s="50"/>
      <c r="AE141" s="50"/>
      <c r="AF141" s="50"/>
      <c r="AG141" s="50"/>
      <c r="AH141" s="50"/>
      <c r="AI141" s="50"/>
      <c r="AJ141" s="50">
        <f>O141-P141</f>
        <v>91.266499999999994</v>
      </c>
      <c r="AK141" s="50"/>
      <c r="AL141" s="50"/>
      <c r="AM141" s="50"/>
      <c r="AN141" s="50"/>
      <c r="AO141" s="50"/>
      <c r="AP141" s="50"/>
      <c r="AQ141" s="50"/>
      <c r="AR141" s="50"/>
      <c r="AS141" s="50"/>
      <c r="AT141" s="39"/>
      <c r="AU141" s="39"/>
      <c r="AV141" s="39"/>
      <c r="AW141" s="41"/>
      <c r="AX141" s="61"/>
      <c r="AY141" s="61"/>
      <c r="AZ141" s="61"/>
      <c r="BA141" s="61"/>
      <c r="BB141" s="61"/>
      <c r="BC141" s="61"/>
      <c r="BD141" s="61"/>
      <c r="BE141" s="61"/>
      <c r="BF141" s="61"/>
      <c r="BG141" s="61"/>
      <c r="BH141" s="61"/>
    </row>
    <row r="142" spans="1:64" x14ac:dyDescent="0.25">
      <c r="A142" s="122">
        <v>45538</v>
      </c>
      <c r="B142" s="60" t="s">
        <v>1</v>
      </c>
      <c r="C142" s="172">
        <v>108</v>
      </c>
      <c r="D142" s="172"/>
      <c r="E142" s="172">
        <f>C142</f>
        <v>108</v>
      </c>
      <c r="F142" s="172"/>
      <c r="G142" s="172"/>
      <c r="H142" s="172"/>
      <c r="J142" s="40">
        <v>45537</v>
      </c>
      <c r="K142" s="40">
        <v>45537</v>
      </c>
      <c r="L142" s="159" t="s">
        <v>236</v>
      </c>
      <c r="M142" s="154" t="s">
        <v>237</v>
      </c>
      <c r="N142" s="39" t="s">
        <v>239</v>
      </c>
      <c r="O142" s="155">
        <v>90.04</v>
      </c>
      <c r="P142" s="155">
        <f>O142*0.05</f>
        <v>4.5020000000000007</v>
      </c>
      <c r="Q142" s="155">
        <f t="shared" si="42"/>
        <v>85.538000000000011</v>
      </c>
      <c r="R142" s="155"/>
      <c r="S142" s="50"/>
      <c r="T142" s="50">
        <f>O142-P142</f>
        <v>85.538000000000011</v>
      </c>
      <c r="U142" s="50"/>
      <c r="V142" s="50"/>
      <c r="W142" s="50"/>
      <c r="X142" s="50"/>
      <c r="Y142" s="50"/>
      <c r="Z142" s="50"/>
      <c r="AA142" s="50"/>
      <c r="AB142" s="50"/>
      <c r="AC142" s="50"/>
      <c r="AD142" s="50"/>
      <c r="AE142" s="50"/>
      <c r="AF142" s="50"/>
      <c r="AG142" s="50"/>
      <c r="AH142" s="50"/>
      <c r="AI142" s="50"/>
      <c r="AJ142" s="50"/>
      <c r="AK142" s="50"/>
      <c r="AL142" s="50"/>
      <c r="AM142" s="50"/>
      <c r="AN142" s="50"/>
      <c r="AO142" s="50"/>
      <c r="AP142" s="50"/>
      <c r="AQ142" s="50"/>
      <c r="AR142" s="50"/>
      <c r="AS142" s="50"/>
      <c r="AT142" s="39"/>
      <c r="AU142" s="39"/>
      <c r="AV142" s="39"/>
      <c r="AW142" s="41"/>
      <c r="AX142" s="61"/>
      <c r="AY142" s="61"/>
      <c r="AZ142" s="61"/>
      <c r="BA142" s="61"/>
      <c r="BB142" s="61"/>
      <c r="BC142" s="61"/>
      <c r="BD142" s="61"/>
      <c r="BE142" s="61"/>
      <c r="BF142" s="61"/>
      <c r="BG142" s="61"/>
      <c r="BH142" s="61"/>
    </row>
    <row r="143" spans="1:64" x14ac:dyDescent="0.25">
      <c r="A143" s="122">
        <v>45540</v>
      </c>
      <c r="B143" s="60" t="s">
        <v>342</v>
      </c>
      <c r="C143" s="172">
        <v>2084.87</v>
      </c>
      <c r="D143" s="172"/>
      <c r="E143" s="172"/>
      <c r="F143" s="172">
        <f>C143</f>
        <v>2084.87</v>
      </c>
      <c r="G143" s="172"/>
      <c r="H143" s="172"/>
      <c r="J143" s="40">
        <v>45561</v>
      </c>
      <c r="K143" s="40">
        <v>45561</v>
      </c>
      <c r="L143" s="160"/>
      <c r="M143" s="154" t="s">
        <v>10</v>
      </c>
      <c r="N143" s="39" t="s">
        <v>524</v>
      </c>
      <c r="O143" s="155">
        <v>3354.81</v>
      </c>
      <c r="P143" s="155">
        <v>0</v>
      </c>
      <c r="Q143" s="155">
        <f t="shared" si="42"/>
        <v>3354.81</v>
      </c>
      <c r="R143" s="155">
        <f t="shared" ref="R143:R145" si="43">O143</f>
        <v>3354.81</v>
      </c>
      <c r="S143" s="50"/>
      <c r="T143" s="50"/>
      <c r="U143" s="50"/>
      <c r="V143" s="50"/>
      <c r="W143" s="50"/>
      <c r="X143" s="50"/>
      <c r="Y143" s="50"/>
      <c r="Z143" s="50"/>
      <c r="AA143" s="50"/>
      <c r="AB143" s="50"/>
      <c r="AC143" s="50"/>
      <c r="AD143" s="50"/>
      <c r="AE143" s="50"/>
      <c r="AF143" s="50"/>
      <c r="AG143" s="50"/>
      <c r="AH143" s="50"/>
      <c r="AI143" s="50"/>
      <c r="AJ143" s="50"/>
      <c r="AK143" s="50"/>
      <c r="AL143" s="50"/>
      <c r="AM143" s="50"/>
      <c r="AN143" s="50"/>
      <c r="AO143" s="50"/>
      <c r="AP143" s="50"/>
      <c r="AQ143" s="50"/>
      <c r="AR143" s="50"/>
      <c r="AS143" s="50"/>
      <c r="AT143" s="39"/>
      <c r="AU143" s="39"/>
      <c r="AV143" s="39"/>
      <c r="AW143" s="41"/>
      <c r="AX143" s="61"/>
      <c r="AY143" s="61"/>
      <c r="AZ143" s="61"/>
      <c r="BA143" s="61"/>
      <c r="BB143" s="61"/>
      <c r="BC143" s="61"/>
      <c r="BD143" s="61"/>
      <c r="BE143" s="61"/>
      <c r="BF143" s="61"/>
      <c r="BG143" s="61"/>
      <c r="BH143" s="61"/>
    </row>
    <row r="144" spans="1:64" x14ac:dyDescent="0.25">
      <c r="A144" s="122">
        <v>45547</v>
      </c>
      <c r="B144" s="60" t="s">
        <v>1</v>
      </c>
      <c r="C144" s="172">
        <v>12</v>
      </c>
      <c r="D144" s="172"/>
      <c r="E144" s="172">
        <f t="shared" ref="E144:E149" si="44">C144</f>
        <v>12</v>
      </c>
      <c r="F144" s="172"/>
      <c r="G144" s="172"/>
      <c r="H144" s="172"/>
      <c r="J144" s="40">
        <v>45561</v>
      </c>
      <c r="K144" s="40">
        <v>45561</v>
      </c>
      <c r="L144" s="160"/>
      <c r="M144" s="154" t="s">
        <v>118</v>
      </c>
      <c r="N144" s="39" t="s">
        <v>240</v>
      </c>
      <c r="O144" s="155">
        <v>790.88</v>
      </c>
      <c r="P144" s="155">
        <v>0</v>
      </c>
      <c r="Q144" s="155">
        <f t="shared" si="42"/>
        <v>790.88</v>
      </c>
      <c r="R144" s="155">
        <f t="shared" si="43"/>
        <v>790.88</v>
      </c>
      <c r="S144" s="50"/>
      <c r="T144" s="50"/>
      <c r="U144" s="50"/>
      <c r="V144" s="50"/>
      <c r="W144" s="50"/>
      <c r="X144" s="50"/>
      <c r="Y144" s="50"/>
      <c r="Z144" s="50"/>
      <c r="AA144" s="50"/>
      <c r="AB144" s="50"/>
      <c r="AC144" s="50"/>
      <c r="AD144" s="50"/>
      <c r="AE144" s="50"/>
      <c r="AF144" s="50"/>
      <c r="AG144" s="50"/>
      <c r="AH144" s="50"/>
      <c r="AI144" s="50"/>
      <c r="AJ144" s="50"/>
      <c r="AK144" s="50"/>
      <c r="AL144" s="50"/>
      <c r="AM144" s="50"/>
      <c r="AN144" s="50"/>
      <c r="AO144" s="50"/>
      <c r="AP144" s="50"/>
      <c r="AQ144" s="50"/>
      <c r="AR144" s="50"/>
      <c r="AS144" s="50"/>
      <c r="AT144" s="39"/>
      <c r="AU144" s="39"/>
      <c r="AV144" s="39"/>
      <c r="AW144" s="41"/>
      <c r="AX144" s="61"/>
      <c r="AY144" s="61"/>
      <c r="AZ144" s="61"/>
      <c r="BA144" s="61"/>
      <c r="BB144" s="61"/>
      <c r="BC144" s="61"/>
      <c r="BD144" s="61"/>
      <c r="BE144" s="61"/>
      <c r="BF144" s="61"/>
      <c r="BG144" s="61"/>
      <c r="BH144" s="61"/>
    </row>
    <row r="145" spans="1:60" x14ac:dyDescent="0.25">
      <c r="A145" s="122">
        <v>45547</v>
      </c>
      <c r="B145" s="60" t="s">
        <v>1</v>
      </c>
      <c r="C145" s="172">
        <v>24</v>
      </c>
      <c r="D145" s="172"/>
      <c r="E145" s="172">
        <f t="shared" si="44"/>
        <v>24</v>
      </c>
      <c r="F145" s="172"/>
      <c r="G145" s="172"/>
      <c r="H145" s="172"/>
      <c r="J145" s="40">
        <v>45549</v>
      </c>
      <c r="K145" s="40">
        <v>45551</v>
      </c>
      <c r="L145" s="160"/>
      <c r="M145" s="154" t="s">
        <v>241</v>
      </c>
      <c r="N145" s="39" t="s">
        <v>242</v>
      </c>
      <c r="O145" s="155">
        <v>288.74</v>
      </c>
      <c r="P145" s="155">
        <v>0</v>
      </c>
      <c r="Q145" s="155">
        <f t="shared" si="42"/>
        <v>288.74</v>
      </c>
      <c r="R145" s="155">
        <f t="shared" si="43"/>
        <v>288.74</v>
      </c>
      <c r="S145" s="50"/>
      <c r="T145" s="50"/>
      <c r="U145" s="50"/>
      <c r="V145" s="50"/>
      <c r="W145" s="50"/>
      <c r="X145" s="50"/>
      <c r="Y145" s="50"/>
      <c r="Z145" s="50"/>
      <c r="AA145" s="50"/>
      <c r="AB145" s="50"/>
      <c r="AC145" s="50"/>
      <c r="AD145" s="50"/>
      <c r="AE145" s="50"/>
      <c r="AF145" s="50"/>
      <c r="AG145" s="50"/>
      <c r="AH145" s="50"/>
      <c r="AI145" s="50"/>
      <c r="AJ145" s="50"/>
      <c r="AK145" s="50"/>
      <c r="AL145" s="50"/>
      <c r="AM145" s="50"/>
      <c r="AN145" s="50"/>
      <c r="AO145" s="50"/>
      <c r="AP145" s="50"/>
      <c r="AQ145" s="50"/>
      <c r="AR145" s="50"/>
      <c r="AS145" s="50"/>
      <c r="AT145" s="39"/>
      <c r="AU145" s="39"/>
      <c r="AV145" s="39"/>
      <c r="AW145" s="41"/>
      <c r="AX145" s="61"/>
      <c r="AY145" s="61"/>
      <c r="AZ145" s="61"/>
      <c r="BA145" s="61"/>
      <c r="BB145" s="61"/>
      <c r="BC145" s="61"/>
      <c r="BD145" s="61"/>
      <c r="BE145" s="61"/>
      <c r="BF145" s="61"/>
      <c r="BG145" s="61"/>
      <c r="BH145" s="61"/>
    </row>
    <row r="146" spans="1:60" x14ac:dyDescent="0.25">
      <c r="A146" s="122">
        <v>45548</v>
      </c>
      <c r="B146" s="60" t="s">
        <v>1</v>
      </c>
      <c r="C146" s="172">
        <v>8</v>
      </c>
      <c r="D146" s="172"/>
      <c r="E146" s="172">
        <f t="shared" si="44"/>
        <v>8</v>
      </c>
      <c r="F146" s="172"/>
      <c r="G146" s="172"/>
      <c r="H146" s="172"/>
      <c r="J146" s="40">
        <v>45545</v>
      </c>
      <c r="K146" s="40">
        <v>45545</v>
      </c>
      <c r="L146" s="159" t="s">
        <v>243</v>
      </c>
      <c r="M146" s="154" t="s">
        <v>106</v>
      </c>
      <c r="N146" s="39" t="s">
        <v>244</v>
      </c>
      <c r="O146" s="50">
        <v>26.1</v>
      </c>
      <c r="P146" s="50">
        <f>O146/6</f>
        <v>4.3500000000000005</v>
      </c>
      <c r="Q146" s="155">
        <f t="shared" si="42"/>
        <v>21.75</v>
      </c>
      <c r="R146" s="50"/>
      <c r="S146" s="50"/>
      <c r="T146" s="50"/>
      <c r="U146" s="50"/>
      <c r="V146" s="50"/>
      <c r="W146" s="50"/>
      <c r="X146" s="50"/>
      <c r="Y146" s="50"/>
      <c r="Z146" s="50"/>
      <c r="AA146" s="50"/>
      <c r="AB146" s="50"/>
      <c r="AC146" s="50"/>
      <c r="AD146" s="50"/>
      <c r="AE146" s="50"/>
      <c r="AF146" s="50"/>
      <c r="AG146" s="50"/>
      <c r="AH146" s="50"/>
      <c r="AI146" s="50"/>
      <c r="AJ146" s="50"/>
      <c r="AL146" s="50"/>
      <c r="AM146" s="50"/>
      <c r="AN146" s="50"/>
      <c r="AO146" s="50"/>
      <c r="AP146" s="50"/>
      <c r="AQ146" s="50"/>
      <c r="AR146" s="50">
        <f>O146-P146</f>
        <v>21.75</v>
      </c>
      <c r="AS146" s="50"/>
      <c r="AT146" s="39"/>
      <c r="AU146" s="39"/>
      <c r="AV146" s="39"/>
      <c r="AW146" s="41"/>
      <c r="AX146" s="61"/>
      <c r="AY146" s="61"/>
      <c r="AZ146" s="61"/>
      <c r="BA146" s="61"/>
      <c r="BB146" s="61"/>
      <c r="BC146" s="61"/>
      <c r="BD146" s="61"/>
      <c r="BE146" s="61"/>
      <c r="BF146" s="61"/>
      <c r="BG146" s="61"/>
      <c r="BH146" s="61"/>
    </row>
    <row r="147" spans="1:60" x14ac:dyDescent="0.25">
      <c r="A147" s="122">
        <v>45555</v>
      </c>
      <c r="B147" s="60" t="s">
        <v>1</v>
      </c>
      <c r="C147" s="172">
        <v>27</v>
      </c>
      <c r="D147" s="59"/>
      <c r="E147" s="59">
        <f t="shared" si="44"/>
        <v>27</v>
      </c>
      <c r="F147" s="59"/>
      <c r="G147" s="59"/>
      <c r="H147" s="59"/>
      <c r="J147" s="40">
        <v>45538</v>
      </c>
      <c r="K147" s="40">
        <v>45538</v>
      </c>
      <c r="L147" s="38" t="s">
        <v>527</v>
      </c>
      <c r="M147" s="168" t="s">
        <v>526</v>
      </c>
      <c r="N147" s="39" t="s">
        <v>525</v>
      </c>
      <c r="O147" s="50">
        <v>359</v>
      </c>
      <c r="P147" s="50">
        <v>11.67</v>
      </c>
      <c r="Q147" s="155">
        <f t="shared" si="42"/>
        <v>347.33</v>
      </c>
      <c r="R147" s="50"/>
      <c r="S147" s="50"/>
      <c r="T147" s="50"/>
      <c r="U147" s="50"/>
      <c r="V147" s="50"/>
      <c r="W147" s="50"/>
      <c r="X147" s="50"/>
      <c r="Y147" s="50"/>
      <c r="Z147" s="50">
        <f>O147-P147</f>
        <v>347.33</v>
      </c>
      <c r="AA147" s="50"/>
      <c r="AB147" s="50"/>
      <c r="AC147" s="50"/>
      <c r="AD147" s="50"/>
      <c r="AE147" s="50"/>
      <c r="AF147" s="50"/>
      <c r="AG147" s="50"/>
      <c r="AH147" s="50"/>
      <c r="AI147" s="50"/>
      <c r="AJ147" s="50"/>
      <c r="AK147" s="50"/>
      <c r="AL147" s="50"/>
      <c r="AM147" s="50"/>
      <c r="AN147" s="50"/>
      <c r="AO147" s="50"/>
      <c r="AP147" s="50"/>
      <c r="AQ147" s="50"/>
      <c r="AR147" s="50"/>
      <c r="AS147" s="50"/>
      <c r="AT147" s="39"/>
      <c r="AU147" s="39"/>
      <c r="AV147" s="39"/>
      <c r="AW147" s="41"/>
      <c r="AX147" s="61"/>
      <c r="AY147" s="61"/>
      <c r="AZ147" s="61"/>
      <c r="BA147" s="61"/>
      <c r="BB147" s="61"/>
      <c r="BC147" s="61"/>
      <c r="BD147" s="61"/>
      <c r="BE147" s="61"/>
      <c r="BF147" s="61"/>
      <c r="BG147" s="61"/>
      <c r="BH147" s="61"/>
    </row>
    <row r="148" spans="1:60" x14ac:dyDescent="0.25">
      <c r="A148" s="122">
        <v>45559</v>
      </c>
      <c r="B148" s="60" t="s">
        <v>1</v>
      </c>
      <c r="C148" s="172">
        <v>27</v>
      </c>
      <c r="D148" s="59"/>
      <c r="E148" s="59">
        <f t="shared" si="44"/>
        <v>27</v>
      </c>
      <c r="F148" s="59"/>
      <c r="G148" s="59"/>
      <c r="H148" s="59"/>
      <c r="J148" s="40">
        <v>45538</v>
      </c>
      <c r="K148" s="40">
        <v>45538</v>
      </c>
      <c r="L148" s="161" t="s">
        <v>403</v>
      </c>
      <c r="M148" s="154" t="s">
        <v>404</v>
      </c>
      <c r="N148" s="39" t="s">
        <v>405</v>
      </c>
      <c r="O148" s="155">
        <v>247.37</v>
      </c>
      <c r="P148" s="155">
        <v>41.22</v>
      </c>
      <c r="Q148" s="155">
        <f t="shared" ref="Q148" si="45">SUM(R148:BM148)</f>
        <v>206.15</v>
      </c>
      <c r="R148" s="155"/>
      <c r="S148" s="50"/>
      <c r="T148" s="50"/>
      <c r="U148" s="50">
        <v>206.15</v>
      </c>
      <c r="W148" s="50"/>
      <c r="X148" s="50"/>
      <c r="Y148" s="50"/>
      <c r="Z148" s="50"/>
      <c r="AA148" s="50"/>
      <c r="AB148" s="50"/>
      <c r="AC148" s="50"/>
      <c r="AD148" s="50"/>
      <c r="AE148" s="50"/>
      <c r="AF148" s="50"/>
      <c r="AG148" s="50"/>
      <c r="AH148" s="50"/>
      <c r="AI148" s="50"/>
      <c r="AJ148" s="50"/>
      <c r="AK148" s="50"/>
      <c r="AL148" s="50"/>
      <c r="AM148" s="50"/>
      <c r="AN148" s="50"/>
      <c r="AO148" s="50"/>
      <c r="AP148" s="50"/>
      <c r="AQ148" s="50"/>
      <c r="AR148" s="50"/>
      <c r="AS148" s="50"/>
      <c r="AT148" s="39"/>
      <c r="AU148" s="39"/>
      <c r="AV148" s="39"/>
      <c r="AW148" s="41"/>
      <c r="AX148" s="61"/>
      <c r="AY148" s="61"/>
      <c r="AZ148" s="61"/>
      <c r="BA148" s="61"/>
      <c r="BB148" s="61"/>
      <c r="BC148" s="61"/>
      <c r="BD148" s="61"/>
      <c r="BE148" s="61"/>
      <c r="BF148" s="61"/>
      <c r="BG148" s="61"/>
      <c r="BH148" s="61"/>
    </row>
    <row r="149" spans="1:60" x14ac:dyDescent="0.25">
      <c r="A149" s="122">
        <v>45560</v>
      </c>
      <c r="B149" s="60" t="s">
        <v>1</v>
      </c>
      <c r="C149" s="172">
        <v>81</v>
      </c>
      <c r="D149" s="59"/>
      <c r="E149" s="59">
        <f t="shared" si="44"/>
        <v>81</v>
      </c>
      <c r="F149" s="59"/>
      <c r="G149" s="59"/>
      <c r="H149" s="59"/>
      <c r="J149" s="40">
        <v>45534</v>
      </c>
      <c r="K149" s="40">
        <v>45561</v>
      </c>
      <c r="L149" s="38" t="s">
        <v>267</v>
      </c>
      <c r="M149" s="136" t="s">
        <v>264</v>
      </c>
      <c r="N149" s="136" t="s">
        <v>265</v>
      </c>
      <c r="O149" s="139">
        <v>96.59</v>
      </c>
      <c r="P149" s="139">
        <v>16.100000000000001</v>
      </c>
      <c r="Q149" s="50">
        <f t="shared" ref="Q149:Q163" si="46">SUM(R149:BH149)</f>
        <v>80.489999999999995</v>
      </c>
      <c r="R149" s="139"/>
      <c r="S149" s="139"/>
      <c r="T149" s="139"/>
      <c r="U149" s="139"/>
      <c r="V149" s="139"/>
      <c r="W149" s="139"/>
      <c r="X149" s="139"/>
      <c r="Y149" s="139"/>
      <c r="Z149" s="139"/>
      <c r="AA149" s="139"/>
      <c r="AB149" s="139"/>
      <c r="AC149" s="139"/>
      <c r="AD149" s="139"/>
      <c r="AE149" s="139"/>
      <c r="AF149" s="139"/>
      <c r="AG149" s="139"/>
      <c r="AH149" s="139">
        <v>80.489999999999995</v>
      </c>
      <c r="AI149" s="50"/>
      <c r="AJ149" s="50"/>
      <c r="AK149" s="50"/>
      <c r="AL149" s="50"/>
      <c r="AM149" s="50"/>
      <c r="AN149" s="50"/>
      <c r="AO149" s="50"/>
      <c r="AP149" s="50"/>
      <c r="AQ149" s="50"/>
      <c r="AR149" s="50"/>
      <c r="AS149" s="50"/>
      <c r="AT149" s="39"/>
      <c r="AU149" s="39"/>
      <c r="AV149" s="39"/>
      <c r="AW149" s="41"/>
      <c r="AX149" s="61"/>
      <c r="AY149" s="61"/>
      <c r="AZ149" s="61"/>
      <c r="BA149" s="61"/>
      <c r="BB149" s="61"/>
      <c r="BC149" s="61"/>
      <c r="BD149" s="61"/>
      <c r="BE149" s="61"/>
      <c r="BF149" s="61"/>
      <c r="BG149" s="61"/>
      <c r="BH149" s="61"/>
    </row>
    <row r="150" spans="1:60" ht="15.75" thickBot="1" x14ac:dyDescent="0.3">
      <c r="A150" s="38"/>
      <c r="B150" s="38"/>
      <c r="C150" s="173">
        <f t="shared" ref="C150:H150" si="47">SUM(C141:C149)</f>
        <v>8164.39</v>
      </c>
      <c r="D150" s="173">
        <f t="shared" si="47"/>
        <v>0</v>
      </c>
      <c r="E150" s="173">
        <f t="shared" si="47"/>
        <v>287</v>
      </c>
      <c r="F150" s="173">
        <f t="shared" si="47"/>
        <v>2084.87</v>
      </c>
      <c r="G150" s="173">
        <f t="shared" si="47"/>
        <v>0</v>
      </c>
      <c r="H150" s="173">
        <f t="shared" si="47"/>
        <v>5792.52</v>
      </c>
      <c r="J150" s="40">
        <v>45537</v>
      </c>
      <c r="K150" s="40">
        <v>45561</v>
      </c>
      <c r="L150" s="38" t="s">
        <v>528</v>
      </c>
      <c r="M150" s="39" t="s">
        <v>529</v>
      </c>
      <c r="N150" s="39" t="s">
        <v>530</v>
      </c>
      <c r="O150" s="50">
        <v>7800</v>
      </c>
      <c r="P150" s="50">
        <v>1300</v>
      </c>
      <c r="Q150" s="50">
        <f t="shared" si="46"/>
        <v>6500</v>
      </c>
      <c r="R150" s="50"/>
      <c r="S150" s="50"/>
      <c r="T150" s="50"/>
      <c r="U150" s="50"/>
      <c r="V150" s="50"/>
      <c r="W150" s="50"/>
      <c r="X150" s="50"/>
      <c r="Y150" s="50"/>
      <c r="Z150" s="50"/>
      <c r="AA150" s="50"/>
      <c r="AB150" s="50"/>
      <c r="AC150" s="50"/>
      <c r="AD150" s="50"/>
      <c r="AE150" s="50"/>
      <c r="AF150" s="50"/>
      <c r="AG150" s="50"/>
      <c r="AH150" s="50"/>
      <c r="AI150" s="50"/>
      <c r="AJ150" s="50"/>
      <c r="AK150" s="50"/>
      <c r="AL150" s="50"/>
      <c r="AM150" s="50"/>
      <c r="AN150" s="50"/>
      <c r="AO150" s="50"/>
      <c r="AP150" s="50"/>
      <c r="AQ150" s="50"/>
      <c r="AR150" s="50"/>
      <c r="AS150" s="50">
        <v>6500</v>
      </c>
      <c r="AT150" s="39"/>
      <c r="AU150" s="39"/>
      <c r="AV150" s="39"/>
      <c r="AW150" s="41"/>
      <c r="AX150" s="61"/>
      <c r="AY150" s="61"/>
      <c r="AZ150" s="61"/>
      <c r="BA150" s="61"/>
      <c r="BB150" s="61"/>
      <c r="BC150" s="61"/>
      <c r="BD150" s="61"/>
      <c r="BE150" s="61"/>
      <c r="BF150" s="61"/>
      <c r="BG150" s="61"/>
      <c r="BH150" s="61"/>
    </row>
    <row r="151" spans="1:60" ht="15.75" thickTop="1" x14ac:dyDescent="0.25">
      <c r="J151" s="40">
        <v>45535</v>
      </c>
      <c r="K151" s="40">
        <v>45561</v>
      </c>
      <c r="L151" s="159" t="s">
        <v>281</v>
      </c>
      <c r="M151" s="154" t="s">
        <v>282</v>
      </c>
      <c r="N151" s="39" t="s">
        <v>531</v>
      </c>
      <c r="O151" s="157">
        <v>84</v>
      </c>
      <c r="P151" s="157">
        <v>14</v>
      </c>
      <c r="Q151" s="157">
        <f t="shared" si="46"/>
        <v>70</v>
      </c>
      <c r="R151" s="157"/>
      <c r="S151" s="139"/>
      <c r="T151" s="139"/>
      <c r="U151" s="139"/>
      <c r="V151" s="139"/>
      <c r="W151" s="139"/>
      <c r="X151" s="139"/>
      <c r="Y151" s="139"/>
      <c r="Z151" s="139"/>
      <c r="AA151" s="139"/>
      <c r="AB151" s="139">
        <f>O151-P151</f>
        <v>70</v>
      </c>
      <c r="AC151" s="50"/>
      <c r="AD151" s="50"/>
      <c r="AE151" s="50"/>
      <c r="AF151" s="50"/>
      <c r="AG151" s="50"/>
      <c r="AH151" s="50"/>
      <c r="AI151" s="50"/>
      <c r="AJ151" s="50"/>
      <c r="AK151" s="50"/>
      <c r="AL151" s="50"/>
      <c r="AM151" s="50"/>
      <c r="AN151" s="50"/>
      <c r="AO151" s="50"/>
      <c r="AP151" s="50"/>
      <c r="AQ151" s="50"/>
      <c r="AR151" s="50"/>
      <c r="AS151" s="50"/>
      <c r="AT151" s="39"/>
      <c r="AU151" s="39"/>
      <c r="AV151" s="39"/>
      <c r="AW151" s="41"/>
      <c r="AX151" s="61"/>
      <c r="AY151" s="61"/>
      <c r="AZ151" s="61"/>
      <c r="BA151" s="61"/>
      <c r="BB151" s="61"/>
      <c r="BC151" s="61"/>
      <c r="BD151" s="61"/>
      <c r="BE151" s="61"/>
      <c r="BF151" s="61"/>
      <c r="BG151" s="61"/>
      <c r="BH151" s="61"/>
    </row>
    <row r="152" spans="1:60" x14ac:dyDescent="0.25">
      <c r="J152" s="40">
        <v>45535</v>
      </c>
      <c r="K152" s="40">
        <v>45561</v>
      </c>
      <c r="L152" s="161" t="s">
        <v>266</v>
      </c>
      <c r="M152" s="153" t="s">
        <v>268</v>
      </c>
      <c r="N152" s="162" t="s">
        <v>361</v>
      </c>
      <c r="O152" s="157">
        <v>1807.81</v>
      </c>
      <c r="P152" s="157">
        <v>301.3</v>
      </c>
      <c r="Q152" s="157">
        <f t="shared" si="46"/>
        <v>1506.51</v>
      </c>
      <c r="R152" s="156"/>
      <c r="S152" s="138"/>
      <c r="T152" s="138"/>
      <c r="U152" s="138"/>
      <c r="V152" s="138"/>
      <c r="W152" s="138"/>
      <c r="X152" s="138"/>
      <c r="Y152" s="138"/>
      <c r="Z152" s="138"/>
      <c r="AA152" s="138"/>
      <c r="AB152" s="138"/>
      <c r="AC152" s="138"/>
      <c r="AD152" s="138">
        <f>O152-P152</f>
        <v>1506.51</v>
      </c>
      <c r="AE152" s="50"/>
      <c r="AF152" s="50"/>
      <c r="AG152" s="50"/>
      <c r="AH152" s="50"/>
      <c r="AI152" s="50"/>
      <c r="AJ152" s="50"/>
      <c r="AK152" s="50"/>
      <c r="AL152" s="50"/>
      <c r="AM152" s="50"/>
      <c r="AN152" s="50"/>
      <c r="AO152" s="50"/>
      <c r="AP152" s="50"/>
      <c r="AQ152" s="50"/>
      <c r="AR152" s="50"/>
      <c r="AS152" s="50"/>
      <c r="AT152" s="39"/>
      <c r="AU152" s="39"/>
      <c r="AV152" s="39"/>
      <c r="AW152" s="41"/>
      <c r="AX152" s="61"/>
      <c r="AY152" s="61"/>
      <c r="AZ152" s="61"/>
      <c r="BA152" s="61"/>
      <c r="BB152" s="61"/>
      <c r="BC152" s="61"/>
      <c r="BD152" s="61"/>
      <c r="BE152" s="61"/>
      <c r="BF152" s="61"/>
      <c r="BG152" s="61"/>
      <c r="BH152" s="61"/>
    </row>
    <row r="153" spans="1:60" x14ac:dyDescent="0.25">
      <c r="J153" s="40">
        <v>45540</v>
      </c>
      <c r="K153" s="40">
        <v>45561</v>
      </c>
      <c r="L153" s="38" t="s">
        <v>532</v>
      </c>
      <c r="M153" s="39" t="s">
        <v>533</v>
      </c>
      <c r="N153" s="39" t="s">
        <v>534</v>
      </c>
      <c r="O153" s="50">
        <v>68.900000000000006</v>
      </c>
      <c r="P153" s="50">
        <v>11.48</v>
      </c>
      <c r="Q153" s="157">
        <f t="shared" si="46"/>
        <v>57.42</v>
      </c>
      <c r="R153" s="50"/>
      <c r="S153" s="50"/>
      <c r="T153" s="50"/>
      <c r="U153" s="50"/>
      <c r="V153" s="50"/>
      <c r="W153" s="50"/>
      <c r="X153" s="50"/>
      <c r="Y153" s="50"/>
      <c r="Z153" s="50"/>
      <c r="AA153" s="50"/>
      <c r="AB153" s="50"/>
      <c r="AC153" s="50"/>
      <c r="AD153" s="50"/>
      <c r="AE153" s="50"/>
      <c r="AF153" s="50"/>
      <c r="AG153" s="50"/>
      <c r="AH153" s="50"/>
      <c r="AI153" s="50"/>
      <c r="AJ153" s="50"/>
      <c r="AK153" s="50"/>
      <c r="AL153" s="50"/>
      <c r="AM153" s="50"/>
      <c r="AN153" s="50"/>
      <c r="AO153" s="50"/>
      <c r="AP153" s="50"/>
      <c r="AQ153" s="50"/>
      <c r="AR153" s="50"/>
      <c r="AS153" s="50"/>
      <c r="AT153" s="39"/>
      <c r="AU153" s="39"/>
      <c r="AV153" s="39"/>
      <c r="AW153" s="41"/>
      <c r="AX153" s="61"/>
      <c r="AY153" s="61"/>
      <c r="AZ153" s="61"/>
      <c r="BA153" s="61"/>
      <c r="BB153" s="61"/>
      <c r="BC153" s="61">
        <v>57.42</v>
      </c>
      <c r="BD153" s="61"/>
      <c r="BE153" s="61"/>
      <c r="BF153" s="61"/>
      <c r="BG153" s="61"/>
      <c r="BH153" s="61"/>
    </row>
    <row r="154" spans="1:60" x14ac:dyDescent="0.25">
      <c r="J154" s="40">
        <v>45544</v>
      </c>
      <c r="K154" s="40">
        <v>45561</v>
      </c>
      <c r="L154" s="38" t="s">
        <v>298</v>
      </c>
      <c r="M154" s="39" t="s">
        <v>299</v>
      </c>
      <c r="N154" s="39" t="s">
        <v>535</v>
      </c>
      <c r="O154" s="50">
        <v>70</v>
      </c>
      <c r="P154" s="50">
        <v>11.67</v>
      </c>
      <c r="Q154" s="157">
        <f t="shared" si="46"/>
        <v>58.33</v>
      </c>
      <c r="R154" s="50"/>
      <c r="S154" s="50"/>
      <c r="T154" s="50"/>
      <c r="U154" s="50"/>
      <c r="V154" s="50"/>
      <c r="W154" s="50"/>
      <c r="X154" s="50"/>
      <c r="Y154" s="50"/>
      <c r="Z154" s="50"/>
      <c r="AA154" s="50"/>
      <c r="AB154" s="50"/>
      <c r="AC154" s="50"/>
      <c r="AD154" s="50"/>
      <c r="AE154" s="50"/>
      <c r="AF154" s="50"/>
      <c r="AG154" s="50"/>
      <c r="AH154" s="50"/>
      <c r="AI154" s="50"/>
      <c r="AJ154" s="50"/>
      <c r="AK154" s="50"/>
      <c r="AL154" s="50"/>
      <c r="AM154" s="50"/>
      <c r="AN154" s="50"/>
      <c r="AO154" s="50"/>
      <c r="AP154" s="50"/>
      <c r="AQ154" s="50"/>
      <c r="AR154" s="50"/>
      <c r="AS154" s="50"/>
      <c r="AT154" s="39"/>
      <c r="AU154" s="39"/>
      <c r="AV154" s="39"/>
      <c r="AW154" s="41"/>
      <c r="AX154" s="61"/>
      <c r="AY154" s="61"/>
      <c r="AZ154" s="61">
        <v>58.33</v>
      </c>
      <c r="BA154" s="61"/>
      <c r="BB154" s="61"/>
      <c r="BC154" s="61"/>
      <c r="BD154" s="61"/>
      <c r="BE154" s="61"/>
      <c r="BF154" s="61"/>
      <c r="BG154" s="61"/>
      <c r="BH154" s="61"/>
    </row>
    <row r="155" spans="1:60" x14ac:dyDescent="0.25">
      <c r="J155" s="40">
        <v>45553</v>
      </c>
      <c r="K155" s="40">
        <v>45553</v>
      </c>
      <c r="L155" s="161" t="s">
        <v>278</v>
      </c>
      <c r="M155" s="153" t="s">
        <v>279</v>
      </c>
      <c r="N155" s="162" t="s">
        <v>469</v>
      </c>
      <c r="O155" s="157">
        <v>12</v>
      </c>
      <c r="P155" s="156">
        <v>2</v>
      </c>
      <c r="Q155" s="156">
        <f t="shared" si="46"/>
        <v>10</v>
      </c>
      <c r="R155" s="156"/>
      <c r="S155" s="138"/>
      <c r="T155" s="138"/>
      <c r="U155" s="138"/>
      <c r="V155" s="138"/>
      <c r="W155" s="138"/>
      <c r="X155" s="138"/>
      <c r="Y155" s="138"/>
      <c r="Z155" s="138"/>
      <c r="AA155" s="138"/>
      <c r="AB155" s="138"/>
      <c r="AC155" s="138">
        <v>10</v>
      </c>
      <c r="AD155" s="50"/>
      <c r="AE155" s="50"/>
      <c r="AF155" s="50"/>
      <c r="AG155" s="50"/>
      <c r="AH155" s="50"/>
      <c r="AI155" s="50"/>
      <c r="AJ155" s="50"/>
      <c r="AK155" s="50"/>
      <c r="AL155" s="50"/>
      <c r="AM155" s="50"/>
      <c r="AN155" s="50"/>
      <c r="AO155" s="50"/>
      <c r="AP155" s="50"/>
      <c r="AQ155" s="50"/>
      <c r="AR155" s="50"/>
      <c r="AS155" s="50"/>
      <c r="AT155" s="39"/>
      <c r="AU155" s="39"/>
      <c r="AV155" s="39"/>
      <c r="AW155" s="41"/>
      <c r="AX155" s="61"/>
      <c r="AY155" s="61"/>
      <c r="AZ155" s="61"/>
      <c r="BA155" s="61"/>
      <c r="BB155" s="61"/>
      <c r="BC155" s="61"/>
      <c r="BD155" s="61"/>
      <c r="BE155" s="61"/>
      <c r="BF155" s="61"/>
      <c r="BG155" s="61"/>
      <c r="BH155" s="61"/>
    </row>
    <row r="156" spans="1:60" x14ac:dyDescent="0.25">
      <c r="J156" s="40">
        <v>45535</v>
      </c>
      <c r="K156" s="40">
        <v>45561</v>
      </c>
      <c r="L156" s="159" t="s">
        <v>281</v>
      </c>
      <c r="M156" s="154" t="s">
        <v>282</v>
      </c>
      <c r="N156" s="39" t="s">
        <v>550</v>
      </c>
      <c r="O156" s="157">
        <v>199.8</v>
      </c>
      <c r="P156" s="157">
        <v>33.299999999999997</v>
      </c>
      <c r="Q156" s="157">
        <f t="shared" ref="Q156" si="48">SUM(R156:BH156)</f>
        <v>166.5</v>
      </c>
      <c r="R156" s="157"/>
      <c r="S156" s="139"/>
      <c r="T156" s="139"/>
      <c r="U156" s="139"/>
      <c r="V156" s="139"/>
      <c r="W156" s="139"/>
      <c r="X156" s="139"/>
      <c r="Y156" s="139"/>
      <c r="Z156" s="139"/>
      <c r="AA156" s="139"/>
      <c r="AB156" s="139"/>
      <c r="AC156" s="50"/>
      <c r="AD156" s="50"/>
      <c r="AE156" s="50"/>
      <c r="AF156" s="50"/>
      <c r="AG156" s="50"/>
      <c r="AH156" s="50"/>
      <c r="AI156" s="50"/>
      <c r="AJ156" s="50"/>
      <c r="AK156" s="50"/>
      <c r="AL156" s="50"/>
      <c r="AM156" s="50"/>
      <c r="AN156" s="50"/>
      <c r="AO156" s="50"/>
      <c r="AP156" s="50"/>
      <c r="AQ156" s="50"/>
      <c r="AR156" s="50"/>
      <c r="AS156" s="50">
        <v>166.5</v>
      </c>
      <c r="AT156" s="39"/>
      <c r="AU156" s="39"/>
      <c r="AV156" s="39"/>
      <c r="AW156" s="41"/>
      <c r="AX156" s="61"/>
      <c r="AY156" s="61"/>
      <c r="AZ156" s="61"/>
      <c r="BA156" s="61"/>
      <c r="BB156" s="61"/>
      <c r="BC156" s="61"/>
      <c r="BD156" s="61"/>
      <c r="BE156" s="61"/>
      <c r="BF156" s="61"/>
      <c r="BG156" s="61"/>
      <c r="BH156" s="61"/>
    </row>
    <row r="157" spans="1:60" x14ac:dyDescent="0.25">
      <c r="J157" s="40">
        <v>45504</v>
      </c>
      <c r="K157" s="40">
        <v>45561</v>
      </c>
      <c r="L157" s="160"/>
      <c r="M157" s="39" t="s">
        <v>536</v>
      </c>
      <c r="N157" s="39" t="s">
        <v>537</v>
      </c>
      <c r="O157" s="157">
        <v>1321.51</v>
      </c>
      <c r="P157" s="50">
        <v>0</v>
      </c>
      <c r="Q157" s="156">
        <f t="shared" si="46"/>
        <v>1321.51</v>
      </c>
      <c r="R157" s="50"/>
      <c r="S157" s="50"/>
      <c r="T157" s="50"/>
      <c r="U157" s="50"/>
      <c r="V157" s="50"/>
      <c r="W157" s="50"/>
      <c r="X157" s="50"/>
      <c r="Y157" s="50"/>
      <c r="Z157" s="50"/>
      <c r="AA157" s="50"/>
      <c r="AB157" s="50"/>
      <c r="AC157" s="50"/>
      <c r="AD157" s="50"/>
      <c r="AE157" s="50"/>
      <c r="AF157" s="50"/>
      <c r="AG157" s="50"/>
      <c r="AH157" s="50"/>
      <c r="AI157" s="50"/>
      <c r="AJ157" s="50"/>
      <c r="AK157" s="50"/>
      <c r="AL157" s="50"/>
      <c r="AM157" s="50"/>
      <c r="AN157" s="50"/>
      <c r="AO157" s="50"/>
      <c r="AP157" s="50"/>
      <c r="AQ157" s="50"/>
      <c r="AR157" s="50"/>
      <c r="AS157" s="157">
        <v>1321.51</v>
      </c>
      <c r="AT157" s="39"/>
      <c r="AU157" s="39"/>
      <c r="AV157" s="39"/>
      <c r="AW157" s="41"/>
      <c r="AX157" s="61"/>
      <c r="AY157" s="61"/>
      <c r="AZ157" s="61"/>
      <c r="BA157" s="61"/>
      <c r="BB157" s="61"/>
      <c r="BC157" s="61"/>
      <c r="BD157" s="61"/>
      <c r="BE157" s="61"/>
      <c r="BF157" s="61"/>
      <c r="BG157" s="61"/>
      <c r="BH157" s="61"/>
    </row>
    <row r="158" spans="1:60" x14ac:dyDescent="0.25">
      <c r="J158" s="40">
        <v>45548</v>
      </c>
      <c r="K158" s="40">
        <v>45548</v>
      </c>
      <c r="L158" s="38" t="s">
        <v>538</v>
      </c>
      <c r="M158" s="39" t="s">
        <v>539</v>
      </c>
      <c r="N158" s="39" t="s">
        <v>540</v>
      </c>
      <c r="O158" s="157">
        <v>50</v>
      </c>
      <c r="P158" s="50">
        <f>O158/5</f>
        <v>10</v>
      </c>
      <c r="Q158" s="156">
        <f t="shared" si="46"/>
        <v>40</v>
      </c>
      <c r="R158" s="50"/>
      <c r="S158" s="50"/>
      <c r="T158" s="50"/>
      <c r="U158" s="50"/>
      <c r="V158" s="50"/>
      <c r="W158" s="50"/>
      <c r="X158" s="50"/>
      <c r="Y158" s="50"/>
      <c r="Z158" s="50"/>
      <c r="AA158" s="50"/>
      <c r="AB158" s="50"/>
      <c r="AC158" s="50"/>
      <c r="AD158" s="50"/>
      <c r="AE158" s="50"/>
      <c r="AF158" s="50"/>
      <c r="AG158" s="50"/>
      <c r="AH158" s="50"/>
      <c r="AI158" s="50"/>
      <c r="AJ158" s="50"/>
      <c r="AK158" s="41"/>
      <c r="AL158" s="50"/>
      <c r="AM158" s="50"/>
      <c r="AN158" s="50">
        <v>40</v>
      </c>
      <c r="AO158" s="50"/>
      <c r="AP158" s="50"/>
      <c r="AQ158" s="50"/>
      <c r="AR158" s="50"/>
      <c r="AT158" s="39"/>
      <c r="AU158" s="39"/>
      <c r="AV158" s="39"/>
      <c r="AW158" s="41"/>
      <c r="AX158" s="61"/>
      <c r="AY158" s="61"/>
      <c r="AZ158" s="61"/>
      <c r="BA158" s="61"/>
      <c r="BB158" s="61"/>
      <c r="BC158" s="61"/>
      <c r="BD158" s="61"/>
      <c r="BE158" s="61"/>
      <c r="BF158" s="61"/>
      <c r="BG158" s="61"/>
      <c r="BH158" s="61"/>
    </row>
    <row r="159" spans="1:60" x14ac:dyDescent="0.25">
      <c r="J159" s="40">
        <v>45552</v>
      </c>
      <c r="K159" s="40">
        <v>45561</v>
      </c>
      <c r="L159" s="38" t="s">
        <v>544</v>
      </c>
      <c r="M159" s="39" t="s">
        <v>545</v>
      </c>
      <c r="N159" s="39" t="s">
        <v>546</v>
      </c>
      <c r="O159" s="50">
        <v>432</v>
      </c>
      <c r="P159" s="50">
        <v>72</v>
      </c>
      <c r="Q159" s="156">
        <f t="shared" si="46"/>
        <v>360</v>
      </c>
      <c r="R159" s="50"/>
      <c r="S159" s="50"/>
      <c r="T159" s="50"/>
      <c r="U159" s="50"/>
      <c r="V159" s="50"/>
      <c r="W159" s="50"/>
      <c r="X159" s="50"/>
      <c r="Y159" s="50"/>
      <c r="Z159" s="50"/>
      <c r="AA159" s="50"/>
      <c r="AB159" s="50"/>
      <c r="AC159" s="50"/>
      <c r="AD159" s="50"/>
      <c r="AE159" s="50"/>
      <c r="AF159" s="50"/>
      <c r="AG159" s="50"/>
      <c r="AH159" s="50"/>
      <c r="AI159" s="50"/>
      <c r="AJ159" s="50"/>
      <c r="AK159" s="41"/>
      <c r="AL159" s="50"/>
      <c r="AM159" s="50"/>
      <c r="AN159" s="50"/>
      <c r="AO159" s="50"/>
      <c r="AP159" s="50"/>
      <c r="AQ159" s="50"/>
      <c r="AR159" s="50"/>
      <c r="AS159" s="50"/>
      <c r="AT159" s="39"/>
      <c r="AU159" s="39"/>
      <c r="AV159" s="39"/>
      <c r="AW159" s="41">
        <v>360</v>
      </c>
      <c r="AX159" s="61"/>
      <c r="AY159" s="61"/>
      <c r="AZ159" s="61"/>
      <c r="BA159" s="61"/>
      <c r="BB159" s="61"/>
      <c r="BC159" s="61"/>
      <c r="BD159" s="61"/>
      <c r="BE159" s="61"/>
      <c r="BF159" s="61"/>
      <c r="BG159" s="61"/>
      <c r="BH159" s="61"/>
    </row>
    <row r="160" spans="1:60" x14ac:dyDescent="0.25">
      <c r="J160" s="40">
        <v>45552</v>
      </c>
      <c r="K160" s="40">
        <v>45472</v>
      </c>
      <c r="L160" s="38" t="s">
        <v>544</v>
      </c>
      <c r="M160" s="39" t="s">
        <v>545</v>
      </c>
      <c r="N160" s="39" t="s">
        <v>547</v>
      </c>
      <c r="O160" s="50">
        <v>984</v>
      </c>
      <c r="P160" s="50">
        <v>164</v>
      </c>
      <c r="Q160" s="156">
        <f t="shared" si="46"/>
        <v>820</v>
      </c>
      <c r="R160" s="50"/>
      <c r="S160" s="50"/>
      <c r="T160" s="50"/>
      <c r="U160" s="50"/>
      <c r="V160" s="50"/>
      <c r="W160" s="50"/>
      <c r="X160" s="50"/>
      <c r="Y160" s="50"/>
      <c r="Z160" s="50"/>
      <c r="AA160" s="50"/>
      <c r="AB160" s="50"/>
      <c r="AC160" s="50"/>
      <c r="AD160" s="50"/>
      <c r="AE160" s="50"/>
      <c r="AF160" s="50"/>
      <c r="AG160" s="50"/>
      <c r="AH160" s="50"/>
      <c r="AI160" s="50"/>
      <c r="AJ160" s="50"/>
      <c r="AK160" s="41"/>
      <c r="AL160" s="50"/>
      <c r="AM160" s="50"/>
      <c r="AN160" s="50"/>
      <c r="AO160" s="50"/>
      <c r="AP160" s="50"/>
      <c r="AQ160" s="50"/>
      <c r="AR160" s="50"/>
      <c r="AS160" s="50"/>
      <c r="AT160" s="39"/>
      <c r="AU160" s="39"/>
      <c r="AV160" s="39"/>
      <c r="AW160" s="41">
        <v>820</v>
      </c>
      <c r="AX160" s="61"/>
      <c r="AY160" s="61"/>
      <c r="AZ160" s="61"/>
      <c r="BA160" s="61"/>
      <c r="BB160" s="61"/>
      <c r="BC160" s="61"/>
      <c r="BD160" s="61"/>
      <c r="BE160" s="61"/>
      <c r="BF160" s="61"/>
      <c r="BG160" s="61"/>
      <c r="BH160" s="61"/>
    </row>
    <row r="161" spans="1:64" x14ac:dyDescent="0.25">
      <c r="J161" s="40">
        <v>45557</v>
      </c>
      <c r="K161" s="40">
        <v>45561</v>
      </c>
      <c r="L161" s="160"/>
      <c r="M161" s="39" t="s">
        <v>359</v>
      </c>
      <c r="N161" s="39" t="s">
        <v>548</v>
      </c>
      <c r="O161" s="50">
        <v>41.6</v>
      </c>
      <c r="P161" s="50">
        <v>0</v>
      </c>
      <c r="Q161" s="156">
        <v>41.6</v>
      </c>
      <c r="R161" s="50"/>
      <c r="S161" s="50"/>
      <c r="T161" s="50"/>
      <c r="U161" s="50"/>
      <c r="V161" s="50"/>
      <c r="W161" s="50"/>
      <c r="X161" s="50"/>
      <c r="Y161" s="50"/>
      <c r="Z161" s="50"/>
      <c r="AA161" s="50"/>
      <c r="AB161" s="50"/>
      <c r="AC161" s="50"/>
      <c r="AD161" s="50"/>
      <c r="AE161" s="50"/>
      <c r="AF161" s="50"/>
      <c r="AG161" s="50"/>
      <c r="AH161" s="50"/>
      <c r="AI161" s="50"/>
      <c r="AJ161" s="50"/>
      <c r="AK161" s="50"/>
      <c r="AL161" s="50"/>
      <c r="AM161" s="50"/>
      <c r="AN161" s="50"/>
      <c r="AO161" s="50"/>
      <c r="AP161" s="50"/>
      <c r="AQ161" s="50"/>
      <c r="AR161" s="50"/>
      <c r="AS161" s="50"/>
      <c r="AT161" s="39"/>
      <c r="AU161" s="39"/>
      <c r="AV161" s="39"/>
      <c r="AW161" s="41"/>
      <c r="AX161" s="61"/>
      <c r="AY161" s="61"/>
      <c r="AZ161" s="61"/>
      <c r="BA161" s="61"/>
      <c r="BB161" s="61"/>
      <c r="BC161" s="61">
        <v>41.6</v>
      </c>
      <c r="BD161" s="61"/>
      <c r="BE161" s="61"/>
      <c r="BF161" s="61"/>
      <c r="BG161" s="61"/>
      <c r="BH161" s="61"/>
    </row>
    <row r="162" spans="1:64" x14ac:dyDescent="0.25">
      <c r="J162" s="40">
        <v>45560</v>
      </c>
      <c r="K162" s="40">
        <v>45561</v>
      </c>
      <c r="L162" s="159" t="s">
        <v>287</v>
      </c>
      <c r="M162" s="154" t="s">
        <v>288</v>
      </c>
      <c r="N162" s="39" t="s">
        <v>549</v>
      </c>
      <c r="O162" s="50">
        <v>140.82</v>
      </c>
      <c r="P162" s="50">
        <v>23.47</v>
      </c>
      <c r="Q162" s="156">
        <f t="shared" si="46"/>
        <v>117.35</v>
      </c>
      <c r="R162" s="50"/>
      <c r="S162" s="50"/>
      <c r="T162" s="50"/>
      <c r="U162" s="50"/>
      <c r="V162" s="50"/>
      <c r="W162" s="50"/>
      <c r="X162" s="50"/>
      <c r="Y162" s="50"/>
      <c r="Z162" s="50"/>
      <c r="AA162" s="50"/>
      <c r="AB162" s="50"/>
      <c r="AC162" s="50"/>
      <c r="AD162" s="50"/>
      <c r="AE162" s="50"/>
      <c r="AF162" s="50">
        <v>117.35</v>
      </c>
      <c r="AG162" s="50"/>
      <c r="AH162" s="50"/>
      <c r="AI162" s="50"/>
      <c r="AJ162" s="50"/>
      <c r="AL162" s="50"/>
      <c r="AM162" s="50"/>
      <c r="AN162" s="50"/>
      <c r="AO162" s="50"/>
      <c r="AP162" s="50"/>
      <c r="AQ162" s="50"/>
      <c r="AR162" s="50"/>
      <c r="AS162" s="50"/>
      <c r="AT162" s="39"/>
      <c r="AU162" s="39"/>
      <c r="AV162" s="39"/>
      <c r="AW162" s="41"/>
      <c r="AX162" s="61"/>
      <c r="AY162" s="61"/>
      <c r="AZ162" s="61"/>
      <c r="BA162" s="61"/>
      <c r="BB162" s="61"/>
      <c r="BC162" s="61"/>
      <c r="BD162" s="61"/>
      <c r="BE162" s="61"/>
      <c r="BF162" s="61"/>
      <c r="BG162" s="61"/>
      <c r="BH162" s="61"/>
    </row>
    <row r="163" spans="1:64" x14ac:dyDescent="0.25">
      <c r="J163" s="40"/>
      <c r="K163" s="40"/>
      <c r="L163" s="40"/>
      <c r="M163" s="39"/>
      <c r="N163" s="39"/>
      <c r="O163" s="50"/>
      <c r="P163" s="50"/>
      <c r="Q163" s="156">
        <f t="shared" si="46"/>
        <v>0</v>
      </c>
      <c r="R163" s="50"/>
      <c r="S163" s="50"/>
      <c r="T163" s="50"/>
      <c r="U163" s="50"/>
      <c r="V163" s="50"/>
      <c r="W163" s="50"/>
      <c r="X163" s="50"/>
      <c r="Y163" s="50"/>
      <c r="Z163" s="50"/>
      <c r="AA163" s="50"/>
      <c r="AB163" s="50"/>
      <c r="AC163" s="50"/>
      <c r="AD163" s="50"/>
      <c r="AE163" s="50"/>
      <c r="AF163" s="50"/>
      <c r="AG163" s="50"/>
      <c r="AH163" s="50"/>
      <c r="AI163" s="50"/>
      <c r="AJ163" s="50"/>
      <c r="AK163" s="50"/>
      <c r="AL163" s="50"/>
      <c r="AM163" s="50"/>
      <c r="AN163" s="50"/>
      <c r="AO163" s="50"/>
      <c r="AP163" s="50"/>
      <c r="AQ163" s="50"/>
      <c r="AR163" s="50"/>
      <c r="AS163" s="50"/>
      <c r="AT163" s="39"/>
      <c r="AU163" s="39"/>
      <c r="AV163" s="39"/>
      <c r="AW163" s="41"/>
      <c r="AX163" s="61"/>
      <c r="AY163" s="61"/>
      <c r="AZ163" s="61"/>
      <c r="BA163" s="61"/>
      <c r="BB163" s="61"/>
      <c r="BC163" s="61"/>
      <c r="BD163" s="61"/>
      <c r="BE163" s="61"/>
      <c r="BF163" s="61"/>
      <c r="BG163" s="61"/>
      <c r="BH163" s="61"/>
    </row>
    <row r="164" spans="1:64" ht="15.75" thickBot="1" x14ac:dyDescent="0.3">
      <c r="J164" s="40"/>
      <c r="K164" s="40"/>
      <c r="L164" s="39"/>
      <c r="M164" s="39"/>
      <c r="N164" s="39"/>
      <c r="O164" s="42">
        <f t="shared" ref="O164:BH164" si="49">SUM(O141:O163)</f>
        <v>18362.039999999997</v>
      </c>
      <c r="P164" s="42">
        <f t="shared" si="49"/>
        <v>2025.8655000000001</v>
      </c>
      <c r="Q164" s="42">
        <f t="shared" si="49"/>
        <v>16336.174500000001</v>
      </c>
      <c r="R164" s="42">
        <f t="shared" si="49"/>
        <v>4434.4299999999994</v>
      </c>
      <c r="S164" s="42">
        <f t="shared" si="49"/>
        <v>0</v>
      </c>
      <c r="T164" s="42">
        <f t="shared" si="49"/>
        <v>85.538000000000011</v>
      </c>
      <c r="U164" s="42">
        <f t="shared" si="49"/>
        <v>206.15</v>
      </c>
      <c r="V164" s="42">
        <f t="shared" si="49"/>
        <v>0</v>
      </c>
      <c r="W164" s="42">
        <f t="shared" si="49"/>
        <v>0</v>
      </c>
      <c r="X164" s="42">
        <f t="shared" si="49"/>
        <v>0</v>
      </c>
      <c r="Y164" s="42">
        <f t="shared" si="49"/>
        <v>0</v>
      </c>
      <c r="Z164" s="42">
        <f t="shared" si="49"/>
        <v>347.33</v>
      </c>
      <c r="AA164" s="42">
        <f t="shared" si="49"/>
        <v>0</v>
      </c>
      <c r="AB164" s="42">
        <f t="shared" si="49"/>
        <v>70</v>
      </c>
      <c r="AC164" s="42">
        <f t="shared" si="49"/>
        <v>10</v>
      </c>
      <c r="AD164" s="42">
        <f t="shared" si="49"/>
        <v>1506.51</v>
      </c>
      <c r="AE164" s="42">
        <f t="shared" si="49"/>
        <v>0</v>
      </c>
      <c r="AF164" s="42">
        <f t="shared" si="49"/>
        <v>117.35</v>
      </c>
      <c r="AG164" s="42">
        <f t="shared" si="49"/>
        <v>0</v>
      </c>
      <c r="AH164" s="42">
        <f t="shared" si="49"/>
        <v>80.489999999999995</v>
      </c>
      <c r="AI164" s="42">
        <f t="shared" si="49"/>
        <v>0</v>
      </c>
      <c r="AJ164" s="42">
        <f t="shared" si="49"/>
        <v>91.266499999999994</v>
      </c>
      <c r="AK164" s="42">
        <f t="shared" si="49"/>
        <v>0</v>
      </c>
      <c r="AL164" s="42">
        <f t="shared" si="49"/>
        <v>0</v>
      </c>
      <c r="AM164" s="42">
        <f t="shared" si="49"/>
        <v>0</v>
      </c>
      <c r="AN164" s="42">
        <f t="shared" si="49"/>
        <v>40</v>
      </c>
      <c r="AO164" s="42">
        <f t="shared" si="49"/>
        <v>0</v>
      </c>
      <c r="AP164" s="42">
        <f t="shared" si="49"/>
        <v>0</v>
      </c>
      <c r="AQ164" s="42">
        <f t="shared" si="49"/>
        <v>0</v>
      </c>
      <c r="AR164" s="42">
        <f t="shared" si="49"/>
        <v>21.75</v>
      </c>
      <c r="AS164" s="42">
        <f t="shared" si="49"/>
        <v>7988.01</v>
      </c>
      <c r="AT164" s="42">
        <f t="shared" si="49"/>
        <v>0</v>
      </c>
      <c r="AU164" s="42">
        <f t="shared" si="49"/>
        <v>0</v>
      </c>
      <c r="AV164" s="42">
        <f t="shared" si="49"/>
        <v>0</v>
      </c>
      <c r="AW164" s="42">
        <f t="shared" si="49"/>
        <v>1180</v>
      </c>
      <c r="AX164" s="42">
        <f t="shared" si="49"/>
        <v>0</v>
      </c>
      <c r="AY164" s="42">
        <f t="shared" si="49"/>
        <v>0</v>
      </c>
      <c r="AZ164" s="42">
        <f t="shared" si="49"/>
        <v>58.33</v>
      </c>
      <c r="BA164" s="42">
        <f t="shared" si="49"/>
        <v>0</v>
      </c>
      <c r="BB164" s="42">
        <f t="shared" si="49"/>
        <v>0</v>
      </c>
      <c r="BC164" s="42">
        <f t="shared" si="49"/>
        <v>99.02000000000001</v>
      </c>
      <c r="BD164" s="42">
        <f t="shared" si="49"/>
        <v>0</v>
      </c>
      <c r="BE164" s="42">
        <f t="shared" si="49"/>
        <v>0</v>
      </c>
      <c r="BF164" s="42">
        <f t="shared" si="49"/>
        <v>0</v>
      </c>
      <c r="BG164" s="42">
        <f t="shared" si="49"/>
        <v>0</v>
      </c>
      <c r="BH164" s="42">
        <f t="shared" si="49"/>
        <v>0</v>
      </c>
    </row>
    <row r="165" spans="1:64" ht="15.75" thickTop="1" x14ac:dyDescent="0.25"/>
    <row r="166" spans="1:64" ht="21" x14ac:dyDescent="0.35">
      <c r="A166" s="85" t="s">
        <v>158</v>
      </c>
      <c r="B166" s="85"/>
      <c r="C166" s="86"/>
      <c r="D166" s="86"/>
      <c r="E166" s="86"/>
      <c r="F166" s="86"/>
      <c r="G166" s="86"/>
      <c r="H166" s="86"/>
      <c r="I166" s="84"/>
      <c r="J166" s="85" t="s">
        <v>159</v>
      </c>
      <c r="K166" s="85"/>
      <c r="L166" s="85"/>
      <c r="M166" s="84"/>
      <c r="N166" s="84"/>
      <c r="O166" s="87"/>
      <c r="P166" s="88"/>
      <c r="Q166" s="88"/>
      <c r="R166" s="88"/>
      <c r="S166" s="88"/>
      <c r="T166" s="88"/>
      <c r="U166" s="88"/>
      <c r="V166" s="88"/>
      <c r="W166" s="88"/>
      <c r="X166" s="88"/>
      <c r="Y166" s="88"/>
      <c r="Z166" s="88"/>
      <c r="AA166" s="88"/>
      <c r="AB166" s="88"/>
      <c r="AC166" s="88"/>
      <c r="AD166" s="88"/>
      <c r="AE166" s="88"/>
      <c r="AF166" s="88"/>
      <c r="AG166" s="88"/>
      <c r="AH166" s="88"/>
      <c r="AI166" s="88"/>
      <c r="AJ166" s="88"/>
      <c r="AK166" s="88"/>
      <c r="AL166" s="88"/>
      <c r="AM166" s="88"/>
      <c r="AN166" s="88"/>
      <c r="AO166" s="88"/>
      <c r="AP166" s="88"/>
      <c r="AQ166" s="88"/>
      <c r="AR166" s="88"/>
      <c r="AS166" s="88"/>
      <c r="AT166" s="84"/>
      <c r="AU166" s="84"/>
      <c r="AV166" s="84"/>
      <c r="AW166" s="88"/>
      <c r="AX166" s="84"/>
      <c r="AY166" s="84"/>
      <c r="AZ166" s="84"/>
      <c r="BA166" s="84"/>
      <c r="BB166" s="84"/>
      <c r="BC166" s="84"/>
      <c r="BD166" s="84"/>
      <c r="BE166" s="84"/>
      <c r="BF166" s="84"/>
      <c r="BG166" s="84"/>
      <c r="BH166" s="84"/>
      <c r="BI166" s="84"/>
      <c r="BJ166" s="84"/>
      <c r="BK166" s="84"/>
      <c r="BL166" s="84"/>
    </row>
    <row r="167" spans="1:64" s="84" customFormat="1" ht="46.5" x14ac:dyDescent="0.35">
      <c r="A167" s="6" t="s">
        <v>7</v>
      </c>
      <c r="B167" s="6" t="s">
        <v>14</v>
      </c>
      <c r="C167" s="14" t="s">
        <v>2</v>
      </c>
      <c r="D167" s="14" t="s">
        <v>12</v>
      </c>
      <c r="E167" s="14" t="s">
        <v>1</v>
      </c>
      <c r="F167" s="14" t="s">
        <v>8</v>
      </c>
      <c r="G167" s="14" t="s">
        <v>140</v>
      </c>
      <c r="H167" s="14" t="s">
        <v>9</v>
      </c>
      <c r="I167"/>
      <c r="J167" s="35" t="s">
        <v>15</v>
      </c>
      <c r="K167" s="35" t="s">
        <v>96</v>
      </c>
      <c r="L167" s="35" t="s">
        <v>13</v>
      </c>
      <c r="M167" s="35" t="s">
        <v>16</v>
      </c>
      <c r="N167" s="35" t="s">
        <v>14</v>
      </c>
      <c r="O167" s="35" t="s">
        <v>2</v>
      </c>
      <c r="P167" s="13" t="s">
        <v>8</v>
      </c>
      <c r="Q167" s="13" t="s">
        <v>122</v>
      </c>
      <c r="R167" s="8" t="s">
        <v>10</v>
      </c>
      <c r="S167" s="9" t="s">
        <v>20</v>
      </c>
      <c r="T167" s="9" t="s">
        <v>21</v>
      </c>
      <c r="U167" s="9" t="s">
        <v>23</v>
      </c>
      <c r="V167" s="9" t="s">
        <v>22</v>
      </c>
      <c r="W167" s="9" t="s">
        <v>17</v>
      </c>
      <c r="X167" s="9" t="s">
        <v>154</v>
      </c>
      <c r="Y167" s="9" t="s">
        <v>24</v>
      </c>
      <c r="Z167" s="9" t="s">
        <v>25</v>
      </c>
      <c r="AA167" s="9" t="s">
        <v>26</v>
      </c>
      <c r="AB167" s="9" t="s">
        <v>5</v>
      </c>
      <c r="AC167" s="9" t="s">
        <v>27</v>
      </c>
      <c r="AD167" s="10" t="s">
        <v>11</v>
      </c>
      <c r="AE167" s="10" t="s">
        <v>28</v>
      </c>
      <c r="AF167" s="10" t="s">
        <v>29</v>
      </c>
      <c r="AG167" s="10" t="s">
        <v>30</v>
      </c>
      <c r="AH167" s="10" t="s">
        <v>31</v>
      </c>
      <c r="AI167" s="10" t="s">
        <v>32</v>
      </c>
      <c r="AJ167" s="10" t="s">
        <v>33</v>
      </c>
      <c r="AK167" s="10" t="s">
        <v>34</v>
      </c>
      <c r="AL167" s="10" t="s">
        <v>133</v>
      </c>
      <c r="AM167" s="10" t="s">
        <v>246</v>
      </c>
      <c r="AN167" s="10" t="s">
        <v>35</v>
      </c>
      <c r="AO167" s="10" t="s">
        <v>136</v>
      </c>
      <c r="AP167" s="10" t="s">
        <v>137</v>
      </c>
      <c r="AQ167" s="10" t="s">
        <v>144</v>
      </c>
      <c r="AR167" s="10" t="s">
        <v>36</v>
      </c>
      <c r="AS167" s="11" t="s">
        <v>37</v>
      </c>
      <c r="AT167" s="11" t="s">
        <v>38</v>
      </c>
      <c r="AU167" s="11" t="s">
        <v>141</v>
      </c>
      <c r="AV167" s="11" t="s">
        <v>39</v>
      </c>
      <c r="AW167" s="11" t="s">
        <v>147</v>
      </c>
      <c r="AX167" s="125" t="s">
        <v>247</v>
      </c>
      <c r="AY167" s="12" t="s">
        <v>41</v>
      </c>
      <c r="AZ167" s="12" t="s">
        <v>142</v>
      </c>
      <c r="BA167" s="12" t="s">
        <v>251</v>
      </c>
      <c r="BB167" s="12" t="s">
        <v>245</v>
      </c>
      <c r="BC167" s="12" t="s">
        <v>143</v>
      </c>
      <c r="BD167" s="12" t="s">
        <v>150</v>
      </c>
      <c r="BE167" s="12" t="s">
        <v>248</v>
      </c>
      <c r="BF167" s="12" t="s">
        <v>249</v>
      </c>
      <c r="BG167" s="12" t="s">
        <v>250</v>
      </c>
      <c r="BH167" s="126" t="s">
        <v>252</v>
      </c>
      <c r="BI167"/>
      <c r="BJ167"/>
      <c r="BK167"/>
      <c r="BL167"/>
    </row>
    <row r="168" spans="1:64" ht="23.25" x14ac:dyDescent="0.35">
      <c r="A168" s="123" t="s">
        <v>183</v>
      </c>
      <c r="B168" s="62"/>
      <c r="C168" s="118"/>
      <c r="D168" s="118"/>
      <c r="E168" s="118"/>
      <c r="F168" s="116"/>
      <c r="G168" s="116"/>
      <c r="H168" s="116"/>
      <c r="J168" s="120" t="s">
        <v>183</v>
      </c>
      <c r="K168" s="45"/>
      <c r="L168" s="45"/>
      <c r="M168" s="45"/>
      <c r="N168" s="45"/>
      <c r="O168" s="45"/>
      <c r="P168" s="46"/>
      <c r="Q168" s="46"/>
      <c r="R168" s="36"/>
      <c r="S168" s="36"/>
      <c r="T168" s="36"/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F168" s="36"/>
      <c r="AG168" s="36"/>
      <c r="AH168" s="36"/>
      <c r="AI168" s="36"/>
      <c r="AJ168" s="36"/>
      <c r="AK168" s="36"/>
      <c r="AL168" s="36"/>
      <c r="AM168" s="36"/>
      <c r="AN168" s="36"/>
      <c r="AO168" s="36"/>
      <c r="AP168" s="36"/>
      <c r="AQ168" s="36"/>
      <c r="AR168" s="36"/>
      <c r="AS168" s="36"/>
      <c r="AT168" s="36"/>
      <c r="AU168" s="36"/>
      <c r="AV168" s="36"/>
      <c r="AW168" s="36"/>
      <c r="AX168" s="36"/>
      <c r="AY168" s="36"/>
      <c r="AZ168" s="36"/>
      <c r="BA168" s="36"/>
      <c r="BB168" s="36"/>
      <c r="BC168" s="36"/>
      <c r="BD168" s="36"/>
      <c r="BE168" s="36"/>
      <c r="BF168" s="36"/>
      <c r="BG168" s="36"/>
      <c r="BH168" s="36"/>
    </row>
    <row r="169" spans="1:64" x14ac:dyDescent="0.25">
      <c r="A169" s="122"/>
      <c r="B169" s="60"/>
      <c r="C169" s="132"/>
      <c r="D169" s="56"/>
      <c r="E169" s="56">
        <f t="shared" ref="E169" si="50">C169</f>
        <v>0</v>
      </c>
      <c r="F169" s="56"/>
      <c r="G169" s="56"/>
      <c r="H169" s="56"/>
      <c r="J169" s="40"/>
      <c r="K169" s="40"/>
      <c r="L169" s="38"/>
      <c r="M169" s="39"/>
      <c r="N169" s="39"/>
      <c r="O169" s="50"/>
      <c r="P169" s="50"/>
      <c r="Q169" s="50"/>
      <c r="R169" s="50"/>
      <c r="S169" s="50"/>
      <c r="T169" s="50"/>
      <c r="U169" s="50"/>
      <c r="V169" s="50"/>
      <c r="W169" s="50"/>
      <c r="X169" s="50"/>
      <c r="Y169" s="50"/>
      <c r="Z169" s="50"/>
      <c r="AA169" s="50"/>
      <c r="AB169" s="50"/>
      <c r="AC169" s="50"/>
      <c r="AD169" s="50"/>
      <c r="AE169" s="50"/>
      <c r="AF169" s="50"/>
      <c r="AG169" s="50"/>
      <c r="AH169" s="50"/>
      <c r="AI169" s="50"/>
      <c r="AJ169" s="50"/>
      <c r="AK169" s="50"/>
      <c r="AL169" s="50"/>
      <c r="AM169" s="50"/>
      <c r="AN169" s="50"/>
      <c r="AO169" s="50"/>
      <c r="AP169" s="50"/>
      <c r="AQ169" s="50"/>
      <c r="AR169" s="50"/>
      <c r="AS169" s="50"/>
      <c r="AT169" s="39"/>
      <c r="AU169" s="39"/>
      <c r="AV169" s="39"/>
      <c r="AW169" s="41"/>
      <c r="AX169" s="61"/>
      <c r="AY169" s="61"/>
      <c r="AZ169" s="61"/>
      <c r="BA169" s="61"/>
      <c r="BB169" s="61"/>
      <c r="BC169" s="61"/>
      <c r="BD169" s="61"/>
      <c r="BE169" s="61"/>
      <c r="BF169" s="61"/>
      <c r="BG169" s="61"/>
      <c r="BH169" s="61"/>
    </row>
    <row r="170" spans="1:64" ht="15.75" thickBot="1" x14ac:dyDescent="0.3">
      <c r="A170" s="38"/>
      <c r="B170" s="38"/>
      <c r="C170" s="117">
        <f t="shared" ref="C170:H170" si="51">SUM(C169:C169)</f>
        <v>0</v>
      </c>
      <c r="D170" s="117">
        <f t="shared" si="51"/>
        <v>0</v>
      </c>
      <c r="E170" s="117">
        <f t="shared" si="51"/>
        <v>0</v>
      </c>
      <c r="F170" s="117">
        <f t="shared" si="51"/>
        <v>0</v>
      </c>
      <c r="G170" s="117">
        <f t="shared" si="51"/>
        <v>0</v>
      </c>
      <c r="H170" s="117">
        <f t="shared" si="51"/>
        <v>0</v>
      </c>
      <c r="J170" s="40"/>
      <c r="K170" s="40"/>
      <c r="L170" s="38"/>
      <c r="M170" s="39"/>
      <c r="N170" s="39"/>
      <c r="O170" s="50"/>
      <c r="P170" s="50"/>
      <c r="Q170" s="50"/>
      <c r="R170" s="50"/>
      <c r="S170" s="50"/>
      <c r="T170" s="50"/>
      <c r="U170" s="50"/>
      <c r="V170" s="50"/>
      <c r="W170" s="50"/>
      <c r="X170" s="50"/>
      <c r="Y170" s="50"/>
      <c r="Z170" s="50"/>
      <c r="AA170" s="50"/>
      <c r="AB170" s="50"/>
      <c r="AC170" s="50"/>
      <c r="AD170" s="50"/>
      <c r="AE170" s="50"/>
      <c r="AF170" s="50"/>
      <c r="AG170" s="50"/>
      <c r="AH170" s="50"/>
      <c r="AI170" s="50"/>
      <c r="AJ170" s="50"/>
      <c r="AK170" s="50"/>
      <c r="AL170" s="50"/>
      <c r="AM170" s="50"/>
      <c r="AN170" s="50"/>
      <c r="AO170" s="50"/>
      <c r="AP170" s="50"/>
      <c r="AQ170" s="50"/>
      <c r="AR170" s="50"/>
      <c r="AS170" s="50"/>
      <c r="AT170" s="39"/>
      <c r="AU170" s="39"/>
      <c r="AV170" s="39"/>
      <c r="AW170" s="41"/>
      <c r="AX170" s="61"/>
      <c r="AY170" s="61"/>
      <c r="AZ170" s="61"/>
      <c r="BA170" s="61"/>
      <c r="BB170" s="61"/>
      <c r="BC170" s="61"/>
      <c r="BD170" s="61"/>
      <c r="BE170" s="61"/>
      <c r="BF170" s="61"/>
      <c r="BG170" s="61"/>
      <c r="BH170" s="61"/>
    </row>
    <row r="171" spans="1:64" ht="16.5" thickTop="1" thickBot="1" x14ac:dyDescent="0.3">
      <c r="J171" s="40"/>
      <c r="K171" s="40"/>
      <c r="L171" s="39"/>
      <c r="M171" s="39"/>
      <c r="N171" s="39"/>
      <c r="O171" s="42">
        <f t="shared" ref="O171:AQ171" si="52">SUM(O169:O170)</f>
        <v>0</v>
      </c>
      <c r="P171" s="42">
        <f t="shared" si="52"/>
        <v>0</v>
      </c>
      <c r="Q171" s="42">
        <f t="shared" si="52"/>
        <v>0</v>
      </c>
      <c r="R171" s="42">
        <f t="shared" si="52"/>
        <v>0</v>
      </c>
      <c r="S171" s="42">
        <f t="shared" si="52"/>
        <v>0</v>
      </c>
      <c r="T171" s="42">
        <f t="shared" si="52"/>
        <v>0</v>
      </c>
      <c r="U171" s="42">
        <f t="shared" si="52"/>
        <v>0</v>
      </c>
      <c r="V171" s="42">
        <f t="shared" si="52"/>
        <v>0</v>
      </c>
      <c r="W171" s="42">
        <f t="shared" si="52"/>
        <v>0</v>
      </c>
      <c r="X171" s="42">
        <f t="shared" si="52"/>
        <v>0</v>
      </c>
      <c r="Y171" s="42">
        <f t="shared" si="52"/>
        <v>0</v>
      </c>
      <c r="Z171" s="42">
        <f t="shared" si="52"/>
        <v>0</v>
      </c>
      <c r="AA171" s="42">
        <f t="shared" si="52"/>
        <v>0</v>
      </c>
      <c r="AB171" s="42">
        <f t="shared" si="52"/>
        <v>0</v>
      </c>
      <c r="AC171" s="42">
        <f t="shared" si="52"/>
        <v>0</v>
      </c>
      <c r="AD171" s="42">
        <f t="shared" si="52"/>
        <v>0</v>
      </c>
      <c r="AE171" s="42">
        <f t="shared" si="52"/>
        <v>0</v>
      </c>
      <c r="AF171" s="42">
        <f t="shared" si="52"/>
        <v>0</v>
      </c>
      <c r="AG171" s="42">
        <f t="shared" si="52"/>
        <v>0</v>
      </c>
      <c r="AH171" s="42">
        <f t="shared" si="52"/>
        <v>0</v>
      </c>
      <c r="AI171" s="42">
        <f t="shared" si="52"/>
        <v>0</v>
      </c>
      <c r="AJ171" s="42">
        <f t="shared" si="52"/>
        <v>0</v>
      </c>
      <c r="AK171" s="42">
        <f t="shared" si="52"/>
        <v>0</v>
      </c>
      <c r="AL171" s="42">
        <f t="shared" si="52"/>
        <v>0</v>
      </c>
      <c r="AM171" s="42">
        <f t="shared" si="52"/>
        <v>0</v>
      </c>
      <c r="AN171" s="42">
        <f t="shared" si="52"/>
        <v>0</v>
      </c>
      <c r="AO171" s="42">
        <f t="shared" si="52"/>
        <v>0</v>
      </c>
      <c r="AP171" s="42">
        <f t="shared" si="52"/>
        <v>0</v>
      </c>
      <c r="AQ171" s="42">
        <f t="shared" si="52"/>
        <v>0</v>
      </c>
      <c r="AR171" s="42">
        <f t="shared" ref="AR171:BH171" si="53">SUM(AR169:AR170)</f>
        <v>0</v>
      </c>
      <c r="AS171" s="42">
        <f t="shared" si="53"/>
        <v>0</v>
      </c>
      <c r="AT171" s="42">
        <f t="shared" si="53"/>
        <v>0</v>
      </c>
      <c r="AU171" s="42">
        <f t="shared" si="53"/>
        <v>0</v>
      </c>
      <c r="AV171" s="42">
        <f t="shared" si="53"/>
        <v>0</v>
      </c>
      <c r="AW171" s="42">
        <f t="shared" si="53"/>
        <v>0</v>
      </c>
      <c r="AX171" s="42">
        <f t="shared" si="53"/>
        <v>0</v>
      </c>
      <c r="AY171" s="42">
        <f t="shared" si="53"/>
        <v>0</v>
      </c>
      <c r="AZ171" s="42">
        <f t="shared" si="53"/>
        <v>0</v>
      </c>
      <c r="BA171" s="42">
        <f t="shared" si="53"/>
        <v>0</v>
      </c>
      <c r="BB171" s="42">
        <f t="shared" si="53"/>
        <v>0</v>
      </c>
      <c r="BC171" s="42">
        <f t="shared" si="53"/>
        <v>0</v>
      </c>
      <c r="BD171" s="42">
        <f t="shared" si="53"/>
        <v>0</v>
      </c>
      <c r="BE171" s="42">
        <f t="shared" si="53"/>
        <v>0</v>
      </c>
      <c r="BF171" s="42">
        <f t="shared" si="53"/>
        <v>0</v>
      </c>
      <c r="BG171" s="42">
        <f t="shared" si="53"/>
        <v>0</v>
      </c>
      <c r="BH171" s="42">
        <f t="shared" si="53"/>
        <v>0</v>
      </c>
    </row>
    <row r="172" spans="1:64" ht="15.75" thickTop="1" x14ac:dyDescent="0.25"/>
    <row r="173" spans="1:64" ht="21" x14ac:dyDescent="0.35">
      <c r="A173" s="85" t="s">
        <v>158</v>
      </c>
      <c r="B173" s="85"/>
      <c r="C173" s="86"/>
      <c r="D173" s="86"/>
      <c r="E173" s="86"/>
      <c r="F173" s="86"/>
      <c r="G173" s="86"/>
      <c r="H173" s="86"/>
      <c r="J173" s="85" t="s">
        <v>159</v>
      </c>
      <c r="K173" s="85"/>
      <c r="L173" s="85"/>
      <c r="M173" s="84"/>
      <c r="N173" s="84"/>
      <c r="O173" s="87"/>
      <c r="P173" s="88"/>
      <c r="Q173" s="88"/>
      <c r="R173" s="88"/>
      <c r="S173" s="88"/>
      <c r="T173" s="88"/>
      <c r="U173" s="88"/>
      <c r="V173" s="88"/>
      <c r="W173" s="88"/>
      <c r="X173" s="88"/>
      <c r="Y173" s="88"/>
      <c r="Z173" s="88"/>
      <c r="AA173" s="88"/>
      <c r="AB173" s="88"/>
      <c r="AC173" s="88"/>
      <c r="AD173" s="88"/>
      <c r="AE173" s="88"/>
      <c r="AF173" s="88"/>
      <c r="AG173" s="88"/>
      <c r="AH173" s="88"/>
      <c r="AI173" s="88"/>
      <c r="AJ173" s="88"/>
      <c r="AK173" s="88"/>
      <c r="AL173" s="88"/>
      <c r="AM173" s="88"/>
      <c r="AN173" s="88"/>
      <c r="AO173" s="88"/>
      <c r="AP173" s="88"/>
      <c r="AQ173" s="88"/>
      <c r="AR173" s="88"/>
      <c r="AS173" s="88"/>
      <c r="AT173" s="84"/>
      <c r="AU173" s="84"/>
      <c r="AV173" s="84"/>
      <c r="AW173" s="88"/>
      <c r="AX173" s="84"/>
      <c r="AY173" s="84"/>
      <c r="AZ173" s="84"/>
      <c r="BA173" s="84"/>
      <c r="BB173" s="84"/>
      <c r="BC173" s="84"/>
      <c r="BD173" s="84"/>
      <c r="BE173" s="84"/>
      <c r="BF173" s="84"/>
      <c r="BG173" s="84"/>
      <c r="BH173" s="84"/>
    </row>
    <row r="174" spans="1:64" ht="45" x14ac:dyDescent="0.25">
      <c r="A174" s="6" t="s">
        <v>7</v>
      </c>
      <c r="B174" s="6" t="s">
        <v>14</v>
      </c>
      <c r="C174" s="14" t="s">
        <v>2</v>
      </c>
      <c r="D174" s="14" t="s">
        <v>12</v>
      </c>
      <c r="E174" s="14" t="s">
        <v>1</v>
      </c>
      <c r="F174" s="14" t="s">
        <v>8</v>
      </c>
      <c r="G174" s="14" t="s">
        <v>140</v>
      </c>
      <c r="H174" s="14" t="s">
        <v>9</v>
      </c>
      <c r="J174" s="35" t="s">
        <v>15</v>
      </c>
      <c r="K174" s="35" t="s">
        <v>96</v>
      </c>
      <c r="L174" s="35" t="s">
        <v>13</v>
      </c>
      <c r="M174" s="35" t="s">
        <v>16</v>
      </c>
      <c r="N174" s="35" t="s">
        <v>14</v>
      </c>
      <c r="O174" s="35" t="s">
        <v>2</v>
      </c>
      <c r="P174" s="13" t="s">
        <v>8</v>
      </c>
      <c r="Q174" s="13" t="s">
        <v>122</v>
      </c>
      <c r="R174" s="8" t="s">
        <v>10</v>
      </c>
      <c r="S174" s="9" t="s">
        <v>20</v>
      </c>
      <c r="T174" s="9" t="s">
        <v>21</v>
      </c>
      <c r="U174" s="9" t="s">
        <v>23</v>
      </c>
      <c r="V174" s="9" t="s">
        <v>22</v>
      </c>
      <c r="W174" s="9" t="s">
        <v>17</v>
      </c>
      <c r="X174" s="9" t="s">
        <v>154</v>
      </c>
      <c r="Y174" s="9" t="s">
        <v>24</v>
      </c>
      <c r="Z174" s="9" t="s">
        <v>25</v>
      </c>
      <c r="AA174" s="9" t="s">
        <v>26</v>
      </c>
      <c r="AB174" s="9" t="s">
        <v>5</v>
      </c>
      <c r="AC174" s="9" t="s">
        <v>27</v>
      </c>
      <c r="AD174" s="10" t="s">
        <v>11</v>
      </c>
      <c r="AE174" s="10" t="s">
        <v>28</v>
      </c>
      <c r="AF174" s="10" t="s">
        <v>29</v>
      </c>
      <c r="AG174" s="10" t="s">
        <v>30</v>
      </c>
      <c r="AH174" s="10" t="s">
        <v>31</v>
      </c>
      <c r="AI174" s="10" t="s">
        <v>32</v>
      </c>
      <c r="AJ174" s="10" t="s">
        <v>33</v>
      </c>
      <c r="AK174" s="10" t="s">
        <v>34</v>
      </c>
      <c r="AL174" s="10" t="s">
        <v>133</v>
      </c>
      <c r="AM174" s="10" t="s">
        <v>246</v>
      </c>
      <c r="AN174" s="10" t="s">
        <v>35</v>
      </c>
      <c r="AO174" s="10" t="s">
        <v>136</v>
      </c>
      <c r="AP174" s="10" t="s">
        <v>137</v>
      </c>
      <c r="AQ174" s="10" t="s">
        <v>144</v>
      </c>
      <c r="AR174" s="10" t="s">
        <v>36</v>
      </c>
      <c r="AS174" s="11" t="s">
        <v>37</v>
      </c>
      <c r="AT174" s="11" t="s">
        <v>38</v>
      </c>
      <c r="AU174" s="11" t="s">
        <v>141</v>
      </c>
      <c r="AV174" s="11" t="s">
        <v>39</v>
      </c>
      <c r="AW174" s="11" t="s">
        <v>147</v>
      </c>
      <c r="AX174" s="125" t="s">
        <v>247</v>
      </c>
      <c r="AY174" s="12" t="s">
        <v>41</v>
      </c>
      <c r="AZ174" s="12" t="s">
        <v>142</v>
      </c>
      <c r="BA174" s="12" t="s">
        <v>251</v>
      </c>
      <c r="BB174" s="12" t="s">
        <v>245</v>
      </c>
      <c r="BC174" s="12" t="s">
        <v>143</v>
      </c>
      <c r="BD174" s="12" t="s">
        <v>150</v>
      </c>
      <c r="BE174" s="12" t="s">
        <v>248</v>
      </c>
      <c r="BF174" s="12" t="s">
        <v>249</v>
      </c>
      <c r="BG174" s="12" t="s">
        <v>250</v>
      </c>
      <c r="BH174" s="126" t="s">
        <v>252</v>
      </c>
    </row>
    <row r="175" spans="1:64" ht="23.25" x14ac:dyDescent="0.35">
      <c r="A175" s="123" t="s">
        <v>184</v>
      </c>
      <c r="B175" s="62"/>
      <c r="C175" s="118"/>
      <c r="D175" s="118"/>
      <c r="E175" s="118"/>
      <c r="F175" s="116"/>
      <c r="G175" s="116"/>
      <c r="H175" s="116"/>
      <c r="J175" s="120" t="s">
        <v>184</v>
      </c>
      <c r="K175" s="45"/>
      <c r="L175" s="45"/>
      <c r="M175" s="45"/>
      <c r="N175" s="45"/>
      <c r="O175" s="45"/>
      <c r="P175" s="46"/>
      <c r="Q175" s="46"/>
      <c r="R175" s="36"/>
      <c r="S175" s="36"/>
      <c r="T175" s="36"/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  <c r="AE175" s="36"/>
      <c r="AF175" s="36"/>
      <c r="AG175" s="36"/>
      <c r="AH175" s="36"/>
      <c r="AI175" s="36"/>
      <c r="AJ175" s="36"/>
      <c r="AK175" s="36"/>
      <c r="AL175" s="36"/>
      <c r="AM175" s="36"/>
      <c r="AN175" s="36"/>
      <c r="AO175" s="36"/>
      <c r="AP175" s="36"/>
      <c r="AQ175" s="36"/>
      <c r="AR175" s="36"/>
      <c r="AS175" s="36"/>
      <c r="AT175" s="36"/>
      <c r="AU175" s="36"/>
      <c r="AV175" s="36"/>
      <c r="AW175" s="36"/>
      <c r="AX175" s="36"/>
      <c r="AY175" s="36"/>
      <c r="AZ175" s="36"/>
      <c r="BA175" s="36"/>
      <c r="BB175" s="36"/>
      <c r="BC175" s="36"/>
      <c r="BD175" s="36"/>
      <c r="BE175" s="36"/>
      <c r="BF175" s="36"/>
      <c r="BG175" s="36"/>
      <c r="BH175" s="36"/>
    </row>
    <row r="176" spans="1:64" x14ac:dyDescent="0.25">
      <c r="A176" s="122"/>
      <c r="B176" s="60"/>
      <c r="C176" s="130"/>
      <c r="D176" s="56"/>
      <c r="E176" s="56">
        <f t="shared" ref="E176" si="54">C176</f>
        <v>0</v>
      </c>
      <c r="F176" s="56"/>
      <c r="G176" s="56"/>
      <c r="H176" s="56"/>
      <c r="J176" s="40"/>
      <c r="K176" s="40"/>
      <c r="L176" s="38"/>
      <c r="M176" s="39"/>
      <c r="N176" s="39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  <c r="AA176" s="50"/>
      <c r="AB176" s="50"/>
      <c r="AC176" s="41"/>
      <c r="AD176" s="41"/>
      <c r="AE176" s="50"/>
      <c r="AF176" s="50"/>
      <c r="AG176" s="50"/>
      <c r="AH176" s="50"/>
      <c r="AI176" s="50"/>
      <c r="AJ176" s="50"/>
      <c r="AK176" s="50"/>
      <c r="AL176" s="50"/>
      <c r="AM176" s="50"/>
      <c r="AN176" s="50"/>
      <c r="AO176" s="50"/>
      <c r="AP176" s="50"/>
      <c r="AQ176" s="50"/>
      <c r="AR176" s="50"/>
      <c r="AS176" s="50"/>
      <c r="AT176" s="39"/>
      <c r="AU176" s="39"/>
      <c r="AV176" s="39"/>
      <c r="AW176" s="41"/>
      <c r="AX176" s="61"/>
      <c r="AY176" s="61"/>
      <c r="AZ176" s="61"/>
      <c r="BA176" s="61"/>
      <c r="BB176" s="61"/>
      <c r="BC176" s="61"/>
      <c r="BD176" s="61"/>
      <c r="BE176" s="61"/>
      <c r="BF176" s="61"/>
      <c r="BG176" s="61"/>
      <c r="BH176" s="61"/>
    </row>
    <row r="177" spans="1:60" ht="15.75" thickBot="1" x14ac:dyDescent="0.3">
      <c r="A177" s="38"/>
      <c r="B177" s="38"/>
      <c r="C177" s="117">
        <f t="shared" ref="C177:H177" si="55">SUM(C176:C176)</f>
        <v>0</v>
      </c>
      <c r="D177" s="117">
        <f t="shared" si="55"/>
        <v>0</v>
      </c>
      <c r="E177" s="117">
        <f t="shared" si="55"/>
        <v>0</v>
      </c>
      <c r="F177" s="117">
        <f t="shared" si="55"/>
        <v>0</v>
      </c>
      <c r="G177" s="117">
        <f t="shared" si="55"/>
        <v>0</v>
      </c>
      <c r="H177" s="117">
        <f t="shared" si="55"/>
        <v>0</v>
      </c>
      <c r="J177" s="40"/>
      <c r="K177" s="40"/>
      <c r="L177" s="40"/>
      <c r="M177" s="39"/>
      <c r="N177" s="39"/>
      <c r="O177" s="71"/>
      <c r="P177" s="71"/>
      <c r="Q177" s="50"/>
      <c r="R177" s="71"/>
      <c r="S177" s="71"/>
      <c r="T177" s="71"/>
      <c r="U177" s="71"/>
      <c r="V177" s="71"/>
      <c r="W177" s="71"/>
      <c r="X177" s="71"/>
      <c r="Y177" s="71"/>
      <c r="Z177" s="71"/>
      <c r="AA177" s="71"/>
      <c r="AB177" s="71"/>
      <c r="AC177" s="41"/>
      <c r="AD177" s="61"/>
      <c r="AE177" s="71"/>
      <c r="AF177" s="71"/>
      <c r="AG177" s="71"/>
      <c r="AH177" s="71"/>
      <c r="AI177" s="71"/>
      <c r="AJ177" s="71"/>
      <c r="AK177" s="71"/>
      <c r="AL177" s="71"/>
      <c r="AM177" s="71"/>
      <c r="AN177" s="71"/>
      <c r="AO177" s="71"/>
      <c r="AP177" s="71"/>
      <c r="AQ177" s="71"/>
      <c r="AR177" s="71"/>
      <c r="AS177" s="71"/>
      <c r="AT177" s="72"/>
      <c r="AU177" s="72"/>
      <c r="AV177" s="72"/>
      <c r="AW177" s="61"/>
      <c r="AX177" s="61"/>
      <c r="AY177" s="61"/>
      <c r="AZ177" s="61"/>
      <c r="BA177" s="61"/>
      <c r="BB177" s="61"/>
      <c r="BC177" s="61"/>
      <c r="BD177" s="61"/>
      <c r="BE177" s="61"/>
      <c r="BF177" s="61"/>
      <c r="BG177" s="61"/>
      <c r="BH177" s="61"/>
    </row>
    <row r="178" spans="1:60" ht="16.5" thickTop="1" thickBot="1" x14ac:dyDescent="0.3">
      <c r="J178" s="40"/>
      <c r="K178" s="40"/>
      <c r="L178" s="39"/>
      <c r="M178" s="39"/>
      <c r="N178" s="39"/>
      <c r="O178" s="42">
        <f t="shared" ref="O178:AQ178" si="56">SUM(O176:O177)</f>
        <v>0</v>
      </c>
      <c r="P178" s="42">
        <f t="shared" si="56"/>
        <v>0</v>
      </c>
      <c r="Q178" s="42">
        <f t="shared" si="56"/>
        <v>0</v>
      </c>
      <c r="R178" s="42">
        <f t="shared" si="56"/>
        <v>0</v>
      </c>
      <c r="S178" s="42">
        <f t="shared" si="56"/>
        <v>0</v>
      </c>
      <c r="T178" s="42">
        <f t="shared" si="56"/>
        <v>0</v>
      </c>
      <c r="U178" s="42">
        <f t="shared" si="56"/>
        <v>0</v>
      </c>
      <c r="V178" s="42">
        <f t="shared" si="56"/>
        <v>0</v>
      </c>
      <c r="W178" s="42">
        <f t="shared" si="56"/>
        <v>0</v>
      </c>
      <c r="X178" s="42">
        <f t="shared" si="56"/>
        <v>0</v>
      </c>
      <c r="Y178" s="42">
        <f t="shared" si="56"/>
        <v>0</v>
      </c>
      <c r="Z178" s="42">
        <f t="shared" si="56"/>
        <v>0</v>
      </c>
      <c r="AA178" s="42">
        <f t="shared" si="56"/>
        <v>0</v>
      </c>
      <c r="AB178" s="42">
        <f t="shared" si="56"/>
        <v>0</v>
      </c>
      <c r="AC178" s="42">
        <f t="shared" si="56"/>
        <v>0</v>
      </c>
      <c r="AD178" s="42">
        <f t="shared" si="56"/>
        <v>0</v>
      </c>
      <c r="AE178" s="42">
        <f t="shared" si="56"/>
        <v>0</v>
      </c>
      <c r="AF178" s="42">
        <f t="shared" si="56"/>
        <v>0</v>
      </c>
      <c r="AG178" s="42">
        <f t="shared" si="56"/>
        <v>0</v>
      </c>
      <c r="AH178" s="42">
        <f t="shared" si="56"/>
        <v>0</v>
      </c>
      <c r="AI178" s="42">
        <f t="shared" si="56"/>
        <v>0</v>
      </c>
      <c r="AJ178" s="42">
        <f t="shared" si="56"/>
        <v>0</v>
      </c>
      <c r="AK178" s="42">
        <f t="shared" si="56"/>
        <v>0</v>
      </c>
      <c r="AL178" s="42">
        <f t="shared" si="56"/>
        <v>0</v>
      </c>
      <c r="AM178" s="42">
        <f t="shared" si="56"/>
        <v>0</v>
      </c>
      <c r="AN178" s="42">
        <f t="shared" si="56"/>
        <v>0</v>
      </c>
      <c r="AO178" s="42">
        <f t="shared" si="56"/>
        <v>0</v>
      </c>
      <c r="AP178" s="42">
        <f t="shared" si="56"/>
        <v>0</v>
      </c>
      <c r="AQ178" s="42">
        <f t="shared" si="56"/>
        <v>0</v>
      </c>
      <c r="AR178" s="42">
        <f t="shared" ref="AR178:BH178" si="57">SUM(AR176:AR177)</f>
        <v>0</v>
      </c>
      <c r="AS178" s="42">
        <f t="shared" si="57"/>
        <v>0</v>
      </c>
      <c r="AT178" s="42">
        <f t="shared" si="57"/>
        <v>0</v>
      </c>
      <c r="AU178" s="42">
        <f t="shared" si="57"/>
        <v>0</v>
      </c>
      <c r="AV178" s="42">
        <f t="shared" si="57"/>
        <v>0</v>
      </c>
      <c r="AW178" s="42">
        <f t="shared" si="57"/>
        <v>0</v>
      </c>
      <c r="AX178" s="42">
        <f t="shared" si="57"/>
        <v>0</v>
      </c>
      <c r="AY178" s="42">
        <f t="shared" si="57"/>
        <v>0</v>
      </c>
      <c r="AZ178" s="42">
        <f t="shared" si="57"/>
        <v>0</v>
      </c>
      <c r="BA178" s="42">
        <f t="shared" si="57"/>
        <v>0</v>
      </c>
      <c r="BB178" s="42">
        <f t="shared" si="57"/>
        <v>0</v>
      </c>
      <c r="BC178" s="42">
        <f t="shared" si="57"/>
        <v>0</v>
      </c>
      <c r="BD178" s="42">
        <f t="shared" si="57"/>
        <v>0</v>
      </c>
      <c r="BE178" s="42">
        <f t="shared" si="57"/>
        <v>0</v>
      </c>
      <c r="BF178" s="42">
        <f t="shared" si="57"/>
        <v>0</v>
      </c>
      <c r="BG178" s="42">
        <f t="shared" si="57"/>
        <v>0</v>
      </c>
      <c r="BH178" s="42">
        <f t="shared" si="57"/>
        <v>0</v>
      </c>
    </row>
    <row r="179" spans="1:60" ht="15.75" thickTop="1" x14ac:dyDescent="0.25"/>
    <row r="180" spans="1:60" ht="21" x14ac:dyDescent="0.35">
      <c r="A180" s="85" t="s">
        <v>158</v>
      </c>
      <c r="B180" s="85"/>
      <c r="C180" s="86"/>
      <c r="D180" s="86"/>
      <c r="E180" s="86"/>
      <c r="F180" s="86"/>
      <c r="G180" s="86"/>
      <c r="H180" s="86"/>
      <c r="J180" s="85" t="s">
        <v>159</v>
      </c>
      <c r="K180" s="85"/>
      <c r="L180" s="85"/>
      <c r="M180" s="84"/>
      <c r="N180" s="84"/>
      <c r="O180" s="87"/>
      <c r="P180" s="88"/>
      <c r="Q180" s="88"/>
      <c r="R180" s="88"/>
      <c r="S180" s="88"/>
      <c r="T180" s="88"/>
      <c r="U180" s="88"/>
      <c r="V180" s="88"/>
      <c r="W180" s="88"/>
      <c r="X180" s="88"/>
      <c r="Y180" s="88"/>
      <c r="Z180" s="88"/>
      <c r="AA180" s="88"/>
      <c r="AB180" s="88"/>
      <c r="AC180" s="88"/>
      <c r="AD180" s="88"/>
      <c r="AE180" s="88"/>
      <c r="AF180" s="88"/>
      <c r="AG180" s="88"/>
      <c r="AH180" s="88"/>
      <c r="AI180" s="88"/>
      <c r="AJ180" s="88"/>
      <c r="AK180" s="88"/>
      <c r="AL180" s="88"/>
      <c r="AM180" s="88"/>
      <c r="AN180" s="88"/>
      <c r="AO180" s="88"/>
      <c r="AP180" s="88"/>
      <c r="AQ180" s="88"/>
      <c r="AR180" s="88"/>
      <c r="AS180" s="88"/>
      <c r="AT180" s="84"/>
      <c r="AU180" s="84"/>
      <c r="AV180" s="84"/>
      <c r="AW180" s="88"/>
      <c r="AX180" s="84"/>
      <c r="AY180" s="84"/>
      <c r="AZ180" s="84"/>
      <c r="BA180" s="84"/>
      <c r="BB180" s="84"/>
      <c r="BC180" s="84"/>
      <c r="BD180" s="84"/>
      <c r="BE180" s="84"/>
      <c r="BF180" s="84"/>
      <c r="BG180" s="84"/>
      <c r="BH180" s="84"/>
    </row>
    <row r="181" spans="1:60" ht="45" x14ac:dyDescent="0.25">
      <c r="A181" s="6" t="s">
        <v>7</v>
      </c>
      <c r="B181" s="6" t="s">
        <v>14</v>
      </c>
      <c r="C181" s="14" t="s">
        <v>2</v>
      </c>
      <c r="D181" s="14" t="s">
        <v>12</v>
      </c>
      <c r="E181" s="14" t="s">
        <v>1</v>
      </c>
      <c r="F181" s="14" t="s">
        <v>8</v>
      </c>
      <c r="G181" s="14" t="s">
        <v>140</v>
      </c>
      <c r="H181" s="14" t="s">
        <v>9</v>
      </c>
      <c r="J181" s="35" t="s">
        <v>15</v>
      </c>
      <c r="K181" s="35" t="s">
        <v>96</v>
      </c>
      <c r="L181" s="35" t="s">
        <v>13</v>
      </c>
      <c r="M181" s="35" t="s">
        <v>16</v>
      </c>
      <c r="N181" s="35" t="s">
        <v>14</v>
      </c>
      <c r="O181" s="35" t="s">
        <v>2</v>
      </c>
      <c r="P181" s="13" t="s">
        <v>8</v>
      </c>
      <c r="Q181" s="13" t="s">
        <v>122</v>
      </c>
      <c r="R181" s="8" t="s">
        <v>10</v>
      </c>
      <c r="S181" s="9" t="s">
        <v>20</v>
      </c>
      <c r="T181" s="9" t="s">
        <v>21</v>
      </c>
      <c r="U181" s="9" t="s">
        <v>23</v>
      </c>
      <c r="V181" s="9" t="s">
        <v>22</v>
      </c>
      <c r="W181" s="9" t="s">
        <v>17</v>
      </c>
      <c r="X181" s="9" t="s">
        <v>154</v>
      </c>
      <c r="Y181" s="9" t="s">
        <v>24</v>
      </c>
      <c r="Z181" s="9" t="s">
        <v>25</v>
      </c>
      <c r="AA181" s="9" t="s">
        <v>26</v>
      </c>
      <c r="AB181" s="9" t="s">
        <v>5</v>
      </c>
      <c r="AC181" s="9" t="s">
        <v>27</v>
      </c>
      <c r="AD181" s="10" t="s">
        <v>11</v>
      </c>
      <c r="AE181" s="10" t="s">
        <v>28</v>
      </c>
      <c r="AF181" s="10" t="s">
        <v>29</v>
      </c>
      <c r="AG181" s="10" t="s">
        <v>30</v>
      </c>
      <c r="AH181" s="10" t="s">
        <v>31</v>
      </c>
      <c r="AI181" s="10" t="s">
        <v>32</v>
      </c>
      <c r="AJ181" s="10" t="s">
        <v>33</v>
      </c>
      <c r="AK181" s="10" t="s">
        <v>34</v>
      </c>
      <c r="AL181" s="10" t="s">
        <v>133</v>
      </c>
      <c r="AM181" s="10" t="s">
        <v>133</v>
      </c>
      <c r="AN181" s="10" t="s">
        <v>35</v>
      </c>
      <c r="AO181" s="10" t="s">
        <v>136</v>
      </c>
      <c r="AP181" s="10" t="s">
        <v>137</v>
      </c>
      <c r="AQ181" s="10" t="s">
        <v>144</v>
      </c>
      <c r="AR181" s="10" t="s">
        <v>36</v>
      </c>
      <c r="AS181" s="11" t="s">
        <v>37</v>
      </c>
      <c r="AT181" s="11" t="s">
        <v>38</v>
      </c>
      <c r="AU181" s="11" t="s">
        <v>141</v>
      </c>
      <c r="AV181" s="11" t="s">
        <v>39</v>
      </c>
      <c r="AW181" s="11" t="s">
        <v>147</v>
      </c>
      <c r="AX181" s="125" t="s">
        <v>247</v>
      </c>
      <c r="AY181" s="12" t="s">
        <v>41</v>
      </c>
      <c r="AZ181" s="12" t="s">
        <v>142</v>
      </c>
      <c r="BA181" s="12" t="s">
        <v>251</v>
      </c>
      <c r="BB181" s="12" t="s">
        <v>245</v>
      </c>
      <c r="BC181" s="12" t="s">
        <v>143</v>
      </c>
      <c r="BD181" s="12" t="s">
        <v>150</v>
      </c>
      <c r="BE181" s="12" t="s">
        <v>248</v>
      </c>
      <c r="BF181" s="12" t="s">
        <v>249</v>
      </c>
      <c r="BG181" s="12" t="s">
        <v>250</v>
      </c>
      <c r="BH181" s="126" t="s">
        <v>252</v>
      </c>
    </row>
    <row r="182" spans="1:60" ht="23.25" x14ac:dyDescent="0.35">
      <c r="A182" s="123" t="s">
        <v>186</v>
      </c>
      <c r="B182" s="62"/>
      <c r="C182" s="118"/>
      <c r="D182" s="118"/>
      <c r="E182" s="118"/>
      <c r="F182" s="116"/>
      <c r="G182" s="116"/>
      <c r="H182" s="116"/>
      <c r="J182" s="120" t="s">
        <v>186</v>
      </c>
      <c r="K182" s="45"/>
      <c r="L182" s="45"/>
      <c r="M182" s="45"/>
      <c r="N182" s="45"/>
      <c r="O182" s="45"/>
      <c r="P182" s="46"/>
      <c r="Q182" s="46"/>
      <c r="R182" s="36"/>
      <c r="S182" s="36"/>
      <c r="T182" s="36"/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F182" s="36"/>
      <c r="AG182" s="36"/>
      <c r="AH182" s="36"/>
      <c r="AI182" s="36"/>
      <c r="AJ182" s="36"/>
      <c r="AK182" s="36"/>
      <c r="AL182" s="36"/>
      <c r="AM182" s="36"/>
      <c r="AN182" s="36"/>
      <c r="AO182" s="36"/>
      <c r="AP182" s="36"/>
      <c r="AQ182" s="36"/>
      <c r="AR182" s="36"/>
      <c r="AS182" s="36"/>
      <c r="AT182" s="36"/>
      <c r="AU182" s="36"/>
      <c r="AV182" s="36"/>
      <c r="AW182" s="36"/>
      <c r="AX182" s="36"/>
      <c r="AY182" s="36"/>
      <c r="AZ182" s="36"/>
      <c r="BA182" s="36"/>
      <c r="BB182" s="36"/>
      <c r="BC182" s="36"/>
      <c r="BD182" s="36"/>
      <c r="BE182" s="36"/>
      <c r="BF182" s="36"/>
      <c r="BG182" s="36"/>
      <c r="BH182" s="36"/>
    </row>
    <row r="183" spans="1:60" x14ac:dyDescent="0.25">
      <c r="A183" s="122"/>
      <c r="B183" s="60"/>
      <c r="C183" s="58"/>
      <c r="D183" s="57"/>
      <c r="E183" s="57"/>
      <c r="F183" s="56"/>
      <c r="G183" s="56"/>
      <c r="H183" s="56"/>
      <c r="J183" s="40"/>
      <c r="K183" s="40"/>
      <c r="L183" s="38"/>
      <c r="M183" s="39"/>
      <c r="N183" s="39"/>
      <c r="O183" s="50"/>
      <c r="P183" s="50"/>
      <c r="Q183" s="50"/>
      <c r="R183" s="50"/>
      <c r="S183" s="50"/>
      <c r="T183" s="50"/>
      <c r="U183" s="50"/>
      <c r="V183" s="50"/>
      <c r="W183" s="50"/>
      <c r="X183" s="50"/>
      <c r="Y183" s="50"/>
      <c r="Z183" s="50"/>
      <c r="AA183" s="50"/>
      <c r="AB183" s="50"/>
      <c r="AD183" s="50"/>
      <c r="AE183" s="50"/>
      <c r="AF183" s="50"/>
      <c r="AG183" s="50"/>
      <c r="AH183" s="50"/>
      <c r="AI183" s="50"/>
      <c r="AJ183" s="50"/>
      <c r="AK183" s="50"/>
      <c r="AL183" s="50"/>
      <c r="AM183" s="50"/>
      <c r="AN183" s="50"/>
      <c r="AO183" s="50"/>
      <c r="AP183" s="50"/>
      <c r="AQ183" s="50"/>
      <c r="AR183" s="50"/>
      <c r="AS183" s="50"/>
      <c r="AT183" s="61"/>
      <c r="AU183" s="39"/>
      <c r="AV183" s="39"/>
      <c r="AW183" s="41"/>
      <c r="AX183" s="61"/>
      <c r="AY183" s="61"/>
      <c r="AZ183" s="61"/>
      <c r="BB183" s="61"/>
      <c r="BC183" s="61"/>
      <c r="BD183" s="61"/>
      <c r="BE183" s="61"/>
      <c r="BF183" s="61"/>
      <c r="BG183" s="61"/>
      <c r="BH183" s="61"/>
    </row>
    <row r="184" spans="1:60" ht="15.75" thickBot="1" x14ac:dyDescent="0.3">
      <c r="A184" s="38"/>
      <c r="B184" s="38"/>
      <c r="C184" s="90">
        <f t="shared" ref="C184:H184" si="58">SUM(C183:C183)</f>
        <v>0</v>
      </c>
      <c r="D184" s="90">
        <f t="shared" si="58"/>
        <v>0</v>
      </c>
      <c r="E184" s="90">
        <f t="shared" si="58"/>
        <v>0</v>
      </c>
      <c r="F184" s="133">
        <f t="shared" si="58"/>
        <v>0</v>
      </c>
      <c r="G184" s="133">
        <f t="shared" si="58"/>
        <v>0</v>
      </c>
      <c r="H184" s="133">
        <f t="shared" si="58"/>
        <v>0</v>
      </c>
      <c r="J184" s="40"/>
      <c r="K184" s="40"/>
      <c r="L184" s="38"/>
      <c r="M184" s="39"/>
      <c r="N184" s="39"/>
      <c r="O184" s="50"/>
      <c r="P184" s="50"/>
      <c r="Q184" s="50"/>
      <c r="R184" s="50"/>
      <c r="S184" s="50"/>
      <c r="T184" s="50"/>
      <c r="U184" s="50"/>
      <c r="V184" s="50"/>
      <c r="W184" s="50"/>
      <c r="X184" s="50"/>
      <c r="Y184" s="50"/>
      <c r="Z184" s="50"/>
      <c r="AA184" s="50"/>
      <c r="AB184" s="50"/>
      <c r="AC184" s="50"/>
      <c r="AD184" s="50"/>
      <c r="AE184" s="50"/>
      <c r="AF184" s="50"/>
      <c r="AG184" s="50"/>
      <c r="AH184" s="50"/>
      <c r="AI184" s="50"/>
      <c r="AJ184" s="50"/>
      <c r="AK184" s="50"/>
      <c r="AL184" s="50"/>
      <c r="AM184" s="50"/>
      <c r="AN184" s="50"/>
      <c r="AO184" s="50"/>
      <c r="AP184" s="50"/>
      <c r="AQ184" s="50"/>
      <c r="AR184" s="50"/>
      <c r="AS184" s="50"/>
      <c r="AT184" s="39"/>
      <c r="AU184" s="39"/>
      <c r="AV184" s="39"/>
      <c r="AW184" s="41"/>
      <c r="AX184" s="61"/>
      <c r="AY184" s="61"/>
      <c r="AZ184" s="61"/>
      <c r="BA184" s="61"/>
      <c r="BB184" s="61"/>
      <c r="BC184" s="61"/>
      <c r="BD184" s="61"/>
      <c r="BE184" s="61"/>
      <c r="BF184" s="61"/>
      <c r="BG184" s="61"/>
      <c r="BH184" s="61"/>
    </row>
    <row r="185" spans="1:60" ht="16.5" thickTop="1" thickBot="1" x14ac:dyDescent="0.3">
      <c r="J185" s="40"/>
      <c r="K185" s="40"/>
      <c r="L185" s="39"/>
      <c r="M185" s="39"/>
      <c r="N185" s="39"/>
      <c r="O185" s="42">
        <f t="shared" ref="O185:AQ185" si="59">SUM(O183:O184)</f>
        <v>0</v>
      </c>
      <c r="P185" s="42">
        <f t="shared" si="59"/>
        <v>0</v>
      </c>
      <c r="Q185" s="42">
        <f t="shared" si="59"/>
        <v>0</v>
      </c>
      <c r="R185" s="42">
        <f t="shared" si="59"/>
        <v>0</v>
      </c>
      <c r="S185" s="42">
        <f t="shared" si="59"/>
        <v>0</v>
      </c>
      <c r="T185" s="42">
        <f t="shared" si="59"/>
        <v>0</v>
      </c>
      <c r="U185" s="42">
        <f t="shared" si="59"/>
        <v>0</v>
      </c>
      <c r="V185" s="42">
        <f t="shared" si="59"/>
        <v>0</v>
      </c>
      <c r="W185" s="42">
        <f t="shared" si="59"/>
        <v>0</v>
      </c>
      <c r="X185" s="42">
        <f t="shared" si="59"/>
        <v>0</v>
      </c>
      <c r="Y185" s="42">
        <f t="shared" si="59"/>
        <v>0</v>
      </c>
      <c r="Z185" s="42">
        <f t="shared" si="59"/>
        <v>0</v>
      </c>
      <c r="AA185" s="42">
        <f t="shared" si="59"/>
        <v>0</v>
      </c>
      <c r="AB185" s="42">
        <f t="shared" si="59"/>
        <v>0</v>
      </c>
      <c r="AC185" s="42">
        <f t="shared" si="59"/>
        <v>0</v>
      </c>
      <c r="AD185" s="42">
        <f t="shared" si="59"/>
        <v>0</v>
      </c>
      <c r="AE185" s="42">
        <f t="shared" si="59"/>
        <v>0</v>
      </c>
      <c r="AF185" s="42">
        <f t="shared" si="59"/>
        <v>0</v>
      </c>
      <c r="AG185" s="42">
        <f t="shared" si="59"/>
        <v>0</v>
      </c>
      <c r="AH185" s="42">
        <f t="shared" si="59"/>
        <v>0</v>
      </c>
      <c r="AI185" s="42">
        <f t="shared" si="59"/>
        <v>0</v>
      </c>
      <c r="AJ185" s="42">
        <f t="shared" si="59"/>
        <v>0</v>
      </c>
      <c r="AK185" s="42">
        <f t="shared" si="59"/>
        <v>0</v>
      </c>
      <c r="AL185" s="42">
        <f t="shared" si="59"/>
        <v>0</v>
      </c>
      <c r="AM185" s="42">
        <f t="shared" si="59"/>
        <v>0</v>
      </c>
      <c r="AN185" s="42">
        <f t="shared" si="59"/>
        <v>0</v>
      </c>
      <c r="AO185" s="42">
        <f t="shared" si="59"/>
        <v>0</v>
      </c>
      <c r="AP185" s="42">
        <f t="shared" si="59"/>
        <v>0</v>
      </c>
      <c r="AQ185" s="42">
        <f t="shared" si="59"/>
        <v>0</v>
      </c>
      <c r="AR185" s="42">
        <f t="shared" ref="AR185:BH185" si="60">SUM(AR183:AR184)</f>
        <v>0</v>
      </c>
      <c r="AS185" s="42">
        <f t="shared" si="60"/>
        <v>0</v>
      </c>
      <c r="AT185" s="42">
        <f t="shared" si="60"/>
        <v>0</v>
      </c>
      <c r="AU185" s="42">
        <f t="shared" si="60"/>
        <v>0</v>
      </c>
      <c r="AV185" s="42">
        <f t="shared" si="60"/>
        <v>0</v>
      </c>
      <c r="AW185" s="42">
        <f t="shared" si="60"/>
        <v>0</v>
      </c>
      <c r="AX185" s="42">
        <f t="shared" si="60"/>
        <v>0</v>
      </c>
      <c r="AY185" s="42">
        <f t="shared" si="60"/>
        <v>0</v>
      </c>
      <c r="AZ185" s="42">
        <f t="shared" si="60"/>
        <v>0</v>
      </c>
      <c r="BA185" s="42">
        <f t="shared" si="60"/>
        <v>0</v>
      </c>
      <c r="BB185" s="42">
        <f t="shared" si="60"/>
        <v>0</v>
      </c>
      <c r="BC185" s="42">
        <f t="shared" si="60"/>
        <v>0</v>
      </c>
      <c r="BD185" s="42">
        <f t="shared" si="60"/>
        <v>0</v>
      </c>
      <c r="BE185" s="42">
        <f t="shared" si="60"/>
        <v>0</v>
      </c>
      <c r="BF185" s="42">
        <f t="shared" si="60"/>
        <v>0</v>
      </c>
      <c r="BG185" s="42">
        <f t="shared" si="60"/>
        <v>0</v>
      </c>
      <c r="BH185" s="42">
        <f t="shared" si="60"/>
        <v>0</v>
      </c>
    </row>
    <row r="186" spans="1:60" ht="15.75" thickTop="1" x14ac:dyDescent="0.25">
      <c r="K186" s="129"/>
      <c r="L186" s="105"/>
      <c r="M186" s="105"/>
    </row>
    <row r="187" spans="1:60" ht="21" x14ac:dyDescent="0.35">
      <c r="A187" s="85" t="s">
        <v>158</v>
      </c>
      <c r="B187" s="85"/>
      <c r="C187" s="86"/>
      <c r="D187" s="86"/>
      <c r="E187" s="86"/>
      <c r="F187" s="86"/>
      <c r="G187" s="86"/>
      <c r="H187" s="86"/>
      <c r="J187" s="85" t="s">
        <v>159</v>
      </c>
      <c r="K187" s="85"/>
      <c r="L187" s="85"/>
      <c r="M187" s="84"/>
      <c r="N187" s="84"/>
      <c r="O187" s="87"/>
      <c r="P187" s="88"/>
      <c r="Q187" s="88"/>
      <c r="R187" s="88"/>
      <c r="S187" s="88"/>
      <c r="T187" s="88"/>
      <c r="U187" s="88"/>
      <c r="V187" s="88"/>
      <c r="W187" s="88"/>
      <c r="X187" s="88"/>
      <c r="Y187" s="88"/>
      <c r="Z187" s="88"/>
      <c r="AA187" s="88"/>
      <c r="AB187" s="88"/>
      <c r="AC187" s="88"/>
      <c r="AD187" s="88"/>
      <c r="AE187" s="88"/>
      <c r="AF187" s="88"/>
      <c r="AG187" s="88"/>
      <c r="AH187" s="88"/>
      <c r="AI187" s="88"/>
      <c r="AJ187" s="88"/>
      <c r="AK187" s="88"/>
      <c r="AL187" s="88"/>
      <c r="AM187" s="88"/>
      <c r="AN187" s="88"/>
      <c r="AO187" s="88"/>
      <c r="AP187" s="88"/>
      <c r="AQ187" s="88"/>
      <c r="AR187" s="88"/>
      <c r="AS187" s="88"/>
      <c r="AT187" s="84"/>
      <c r="AU187" s="84"/>
      <c r="AV187" s="84"/>
      <c r="AW187" s="88"/>
      <c r="AX187" s="84"/>
      <c r="AY187" s="84"/>
      <c r="AZ187" s="84"/>
      <c r="BA187" s="84"/>
      <c r="BB187" s="84"/>
      <c r="BC187" s="84"/>
      <c r="BD187" s="84"/>
      <c r="BE187" s="84"/>
      <c r="BF187" s="84"/>
      <c r="BG187" s="84"/>
      <c r="BH187" s="84"/>
    </row>
    <row r="188" spans="1:60" ht="45" x14ac:dyDescent="0.25">
      <c r="A188" s="6" t="s">
        <v>7</v>
      </c>
      <c r="B188" s="6" t="s">
        <v>14</v>
      </c>
      <c r="C188" s="14" t="s">
        <v>2</v>
      </c>
      <c r="D188" s="14" t="s">
        <v>12</v>
      </c>
      <c r="E188" s="14" t="s">
        <v>1</v>
      </c>
      <c r="F188" s="14" t="s">
        <v>8</v>
      </c>
      <c r="G188" s="14" t="s">
        <v>140</v>
      </c>
      <c r="H188" s="14" t="s">
        <v>9</v>
      </c>
      <c r="J188" s="35" t="s">
        <v>15</v>
      </c>
      <c r="K188" s="35" t="s">
        <v>96</v>
      </c>
      <c r="L188" s="35" t="s">
        <v>13</v>
      </c>
      <c r="M188" s="35" t="s">
        <v>16</v>
      </c>
      <c r="N188" s="35" t="s">
        <v>14</v>
      </c>
      <c r="O188" s="35" t="s">
        <v>2</v>
      </c>
      <c r="P188" s="13" t="s">
        <v>8</v>
      </c>
      <c r="Q188" s="13" t="s">
        <v>122</v>
      </c>
      <c r="R188" s="8" t="s">
        <v>10</v>
      </c>
      <c r="S188" s="9" t="s">
        <v>20</v>
      </c>
      <c r="T188" s="9" t="s">
        <v>21</v>
      </c>
      <c r="U188" s="9" t="s">
        <v>23</v>
      </c>
      <c r="V188" s="9" t="s">
        <v>22</v>
      </c>
      <c r="W188" s="9" t="s">
        <v>17</v>
      </c>
      <c r="X188" s="9" t="s">
        <v>154</v>
      </c>
      <c r="Y188" s="9" t="s">
        <v>24</v>
      </c>
      <c r="Z188" s="9" t="s">
        <v>25</v>
      </c>
      <c r="AA188" s="9" t="s">
        <v>26</v>
      </c>
      <c r="AB188" s="9" t="s">
        <v>5</v>
      </c>
      <c r="AC188" s="9" t="s">
        <v>27</v>
      </c>
      <c r="AD188" s="10" t="s">
        <v>11</v>
      </c>
      <c r="AE188" s="10" t="s">
        <v>28</v>
      </c>
      <c r="AF188" s="10" t="s">
        <v>29</v>
      </c>
      <c r="AG188" s="10" t="s">
        <v>30</v>
      </c>
      <c r="AH188" s="10" t="s">
        <v>31</v>
      </c>
      <c r="AI188" s="10" t="s">
        <v>32</v>
      </c>
      <c r="AJ188" s="10" t="s">
        <v>33</v>
      </c>
      <c r="AK188" s="10" t="s">
        <v>34</v>
      </c>
      <c r="AL188" s="10" t="s">
        <v>133</v>
      </c>
      <c r="AM188" s="10" t="s">
        <v>246</v>
      </c>
      <c r="AN188" s="10" t="s">
        <v>35</v>
      </c>
      <c r="AO188" s="10" t="s">
        <v>136</v>
      </c>
      <c r="AP188" s="10" t="s">
        <v>137</v>
      </c>
      <c r="AQ188" s="10" t="s">
        <v>144</v>
      </c>
      <c r="AR188" s="10" t="s">
        <v>36</v>
      </c>
      <c r="AS188" s="11" t="s">
        <v>37</v>
      </c>
      <c r="AT188" s="11" t="s">
        <v>38</v>
      </c>
      <c r="AU188" s="11" t="s">
        <v>141</v>
      </c>
      <c r="AV188" s="11" t="s">
        <v>39</v>
      </c>
      <c r="AW188" s="11" t="s">
        <v>147</v>
      </c>
      <c r="AX188" s="125" t="s">
        <v>247</v>
      </c>
      <c r="AY188" s="12" t="s">
        <v>41</v>
      </c>
      <c r="AZ188" s="12" t="s">
        <v>142</v>
      </c>
      <c r="BA188" s="12" t="s">
        <v>251</v>
      </c>
      <c r="BB188" s="12" t="s">
        <v>245</v>
      </c>
      <c r="BC188" s="12" t="s">
        <v>143</v>
      </c>
      <c r="BD188" s="12" t="s">
        <v>150</v>
      </c>
      <c r="BE188" s="12" t="s">
        <v>248</v>
      </c>
      <c r="BF188" s="12" t="s">
        <v>249</v>
      </c>
      <c r="BG188" s="12" t="s">
        <v>250</v>
      </c>
      <c r="BH188" s="126" t="s">
        <v>252</v>
      </c>
    </row>
    <row r="189" spans="1:60" ht="23.25" x14ac:dyDescent="0.35">
      <c r="A189" s="123" t="s">
        <v>187</v>
      </c>
      <c r="B189" s="62"/>
      <c r="C189" s="118"/>
      <c r="D189" s="118"/>
      <c r="E189" s="118"/>
      <c r="F189" s="116"/>
      <c r="G189" s="116"/>
      <c r="H189" s="116"/>
      <c r="J189" s="120" t="s">
        <v>187</v>
      </c>
      <c r="K189" s="45"/>
      <c r="L189" s="45"/>
      <c r="M189" s="45"/>
      <c r="N189" s="45"/>
      <c r="O189" s="45"/>
      <c r="P189" s="46"/>
      <c r="Q189" s="46"/>
      <c r="R189" s="36"/>
      <c r="S189" s="36"/>
      <c r="T189" s="36"/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  <c r="AE189" s="36"/>
      <c r="AF189" s="36"/>
      <c r="AG189" s="36"/>
      <c r="AH189" s="36"/>
      <c r="AI189" s="36"/>
      <c r="AJ189" s="36"/>
      <c r="AK189" s="36"/>
      <c r="AL189" s="36"/>
      <c r="AM189" s="36"/>
      <c r="AN189" s="36"/>
      <c r="AO189" s="36"/>
      <c r="AP189" s="36"/>
      <c r="AQ189" s="36"/>
      <c r="AR189" s="36"/>
      <c r="AS189" s="36"/>
      <c r="AT189" s="36"/>
      <c r="AU189" s="36"/>
      <c r="AV189" s="36"/>
      <c r="AW189" s="36"/>
      <c r="AX189" s="36"/>
      <c r="AY189" s="36"/>
      <c r="AZ189" s="36"/>
      <c r="BA189" s="36"/>
      <c r="BB189" s="36"/>
      <c r="BC189" s="36"/>
      <c r="BD189" s="36"/>
      <c r="BE189" s="36"/>
      <c r="BF189" s="36"/>
      <c r="BG189" s="36"/>
      <c r="BH189" s="36"/>
    </row>
    <row r="190" spans="1:60" x14ac:dyDescent="0.25">
      <c r="A190" s="122"/>
      <c r="B190" s="60"/>
      <c r="C190" s="58"/>
      <c r="D190" s="57"/>
      <c r="E190" s="57"/>
      <c r="F190" s="56"/>
      <c r="G190" s="56"/>
      <c r="H190" s="56"/>
      <c r="J190" s="40"/>
      <c r="K190" s="40"/>
      <c r="L190" s="38"/>
      <c r="M190" s="39"/>
      <c r="N190" s="39"/>
      <c r="O190" s="50"/>
      <c r="P190" s="50"/>
      <c r="Q190" s="50"/>
      <c r="R190" s="50"/>
      <c r="S190" s="50"/>
      <c r="T190" s="50"/>
      <c r="U190" s="50"/>
      <c r="V190" s="50"/>
      <c r="W190" s="50"/>
      <c r="X190" s="50"/>
      <c r="Y190" s="50"/>
      <c r="Z190" s="50"/>
      <c r="AA190" s="50"/>
      <c r="AB190" s="50"/>
      <c r="AC190" s="50"/>
      <c r="AD190" s="50"/>
      <c r="AE190" s="50"/>
      <c r="AF190" s="50"/>
      <c r="AG190" s="50"/>
      <c r="AH190" s="50"/>
      <c r="AI190" s="50"/>
      <c r="AJ190" s="50"/>
      <c r="AK190" s="50"/>
      <c r="AL190" s="50"/>
      <c r="AM190" s="50"/>
      <c r="AN190" s="50"/>
      <c r="AO190" s="50"/>
      <c r="AP190" s="50"/>
      <c r="AQ190" s="50"/>
      <c r="AR190" s="50"/>
      <c r="AS190" s="50"/>
      <c r="AT190" s="39"/>
      <c r="AU190" s="39"/>
      <c r="AV190" s="39"/>
      <c r="AW190" s="41"/>
      <c r="AX190" s="61"/>
      <c r="AY190" s="61"/>
      <c r="AZ190" s="61"/>
      <c r="BA190" s="61"/>
      <c r="BB190" s="61"/>
      <c r="BC190" s="61"/>
      <c r="BD190" s="61"/>
      <c r="BE190" s="61"/>
      <c r="BF190" s="61"/>
      <c r="BG190" s="61"/>
      <c r="BH190" s="61"/>
    </row>
    <row r="191" spans="1:60" ht="15.75" thickBot="1" x14ac:dyDescent="0.3">
      <c r="A191" s="38"/>
      <c r="B191" s="38"/>
      <c r="C191" s="90">
        <f t="shared" ref="C191:H191" si="61">SUM(C190:C190)</f>
        <v>0</v>
      </c>
      <c r="D191" s="90">
        <f t="shared" si="61"/>
        <v>0</v>
      </c>
      <c r="E191" s="90">
        <f t="shared" si="61"/>
        <v>0</v>
      </c>
      <c r="F191" s="133">
        <f t="shared" si="61"/>
        <v>0</v>
      </c>
      <c r="G191" s="133">
        <f t="shared" si="61"/>
        <v>0</v>
      </c>
      <c r="H191" s="133">
        <f t="shared" si="61"/>
        <v>0</v>
      </c>
      <c r="J191" s="40"/>
      <c r="K191" s="40"/>
      <c r="L191" s="38"/>
      <c r="M191" s="39"/>
      <c r="N191" s="39"/>
      <c r="O191" s="50"/>
      <c r="P191" s="50"/>
      <c r="Q191" s="50"/>
      <c r="R191" s="50"/>
      <c r="S191" s="50"/>
      <c r="T191" s="50"/>
      <c r="U191" s="50"/>
      <c r="V191" s="50"/>
      <c r="W191" s="50"/>
      <c r="X191" s="50"/>
      <c r="Y191" s="50"/>
      <c r="Z191" s="50"/>
      <c r="AA191" s="50"/>
      <c r="AB191" s="50"/>
      <c r="AC191" s="50"/>
      <c r="AD191" s="50"/>
      <c r="AE191" s="50"/>
      <c r="AF191" s="50"/>
      <c r="AG191" s="50"/>
      <c r="AH191" s="50"/>
      <c r="AI191" s="50"/>
      <c r="AJ191" s="50"/>
      <c r="AK191" s="50"/>
      <c r="AL191" s="50"/>
      <c r="AM191" s="50"/>
      <c r="AN191" s="50"/>
      <c r="AO191" s="50"/>
      <c r="AP191" s="50"/>
      <c r="AQ191" s="50"/>
      <c r="AR191" s="50"/>
      <c r="AS191" s="50"/>
      <c r="AT191" s="39"/>
      <c r="AU191" s="39"/>
      <c r="AV191" s="41"/>
      <c r="AW191" s="41"/>
      <c r="AX191" s="61"/>
      <c r="AY191" s="61"/>
      <c r="AZ191" s="61"/>
      <c r="BA191" s="61"/>
      <c r="BB191" s="61"/>
      <c r="BC191" s="61"/>
      <c r="BD191" s="61"/>
      <c r="BE191" s="61"/>
      <c r="BF191" s="61"/>
      <c r="BG191" s="61"/>
      <c r="BH191" s="61"/>
    </row>
    <row r="192" spans="1:60" ht="16.5" thickTop="1" thickBot="1" x14ac:dyDescent="0.3">
      <c r="J192" s="40"/>
      <c r="K192" s="40"/>
      <c r="L192" s="39"/>
      <c r="M192" s="39"/>
      <c r="N192" s="39"/>
      <c r="O192" s="42">
        <f t="shared" ref="O192:AQ192" si="62">SUM(O190:O191)</f>
        <v>0</v>
      </c>
      <c r="P192" s="42">
        <f t="shared" si="62"/>
        <v>0</v>
      </c>
      <c r="Q192" s="42">
        <f t="shared" si="62"/>
        <v>0</v>
      </c>
      <c r="R192" s="42">
        <f t="shared" si="62"/>
        <v>0</v>
      </c>
      <c r="S192" s="42">
        <f t="shared" si="62"/>
        <v>0</v>
      </c>
      <c r="T192" s="42">
        <f t="shared" si="62"/>
        <v>0</v>
      </c>
      <c r="U192" s="42">
        <f t="shared" si="62"/>
        <v>0</v>
      </c>
      <c r="V192" s="42">
        <f t="shared" si="62"/>
        <v>0</v>
      </c>
      <c r="W192" s="42">
        <f t="shared" si="62"/>
        <v>0</v>
      </c>
      <c r="X192" s="42">
        <f t="shared" si="62"/>
        <v>0</v>
      </c>
      <c r="Y192" s="42">
        <f t="shared" si="62"/>
        <v>0</v>
      </c>
      <c r="Z192" s="42">
        <f t="shared" si="62"/>
        <v>0</v>
      </c>
      <c r="AA192" s="42">
        <f t="shared" si="62"/>
        <v>0</v>
      </c>
      <c r="AB192" s="42">
        <f t="shared" si="62"/>
        <v>0</v>
      </c>
      <c r="AC192" s="42">
        <f t="shared" si="62"/>
        <v>0</v>
      </c>
      <c r="AD192" s="42">
        <f t="shared" si="62"/>
        <v>0</v>
      </c>
      <c r="AE192" s="42">
        <f t="shared" si="62"/>
        <v>0</v>
      </c>
      <c r="AF192" s="42">
        <f t="shared" si="62"/>
        <v>0</v>
      </c>
      <c r="AG192" s="42">
        <f t="shared" si="62"/>
        <v>0</v>
      </c>
      <c r="AH192" s="42">
        <f t="shared" si="62"/>
        <v>0</v>
      </c>
      <c r="AI192" s="42">
        <f t="shared" si="62"/>
        <v>0</v>
      </c>
      <c r="AJ192" s="42">
        <f t="shared" si="62"/>
        <v>0</v>
      </c>
      <c r="AK192" s="42">
        <f t="shared" si="62"/>
        <v>0</v>
      </c>
      <c r="AL192" s="42">
        <f t="shared" si="62"/>
        <v>0</v>
      </c>
      <c r="AM192" s="42">
        <f t="shared" si="62"/>
        <v>0</v>
      </c>
      <c r="AN192" s="42">
        <f t="shared" si="62"/>
        <v>0</v>
      </c>
      <c r="AO192" s="42">
        <f t="shared" si="62"/>
        <v>0</v>
      </c>
      <c r="AP192" s="42">
        <f t="shared" si="62"/>
        <v>0</v>
      </c>
      <c r="AQ192" s="42">
        <f t="shared" si="62"/>
        <v>0</v>
      </c>
      <c r="AR192" s="42">
        <f t="shared" ref="AR192:BH192" si="63">SUM(AR190:AR191)</f>
        <v>0</v>
      </c>
      <c r="AS192" s="42">
        <f t="shared" si="63"/>
        <v>0</v>
      </c>
      <c r="AT192" s="42">
        <f t="shared" si="63"/>
        <v>0</v>
      </c>
      <c r="AU192" s="42">
        <f t="shared" si="63"/>
        <v>0</v>
      </c>
      <c r="AV192" s="42">
        <f t="shared" si="63"/>
        <v>0</v>
      </c>
      <c r="AW192" s="42">
        <f t="shared" si="63"/>
        <v>0</v>
      </c>
      <c r="AX192" s="42">
        <f t="shared" si="63"/>
        <v>0</v>
      </c>
      <c r="AY192" s="42">
        <f t="shared" si="63"/>
        <v>0</v>
      </c>
      <c r="AZ192" s="42">
        <f t="shared" si="63"/>
        <v>0</v>
      </c>
      <c r="BA192" s="42">
        <f t="shared" si="63"/>
        <v>0</v>
      </c>
      <c r="BB192" s="42">
        <f t="shared" si="63"/>
        <v>0</v>
      </c>
      <c r="BC192" s="42">
        <f t="shared" si="63"/>
        <v>0</v>
      </c>
      <c r="BD192" s="42">
        <f t="shared" si="63"/>
        <v>0</v>
      </c>
      <c r="BE192" s="42">
        <f t="shared" si="63"/>
        <v>0</v>
      </c>
      <c r="BF192" s="42">
        <f t="shared" si="63"/>
        <v>0</v>
      </c>
      <c r="BG192" s="42">
        <f t="shared" si="63"/>
        <v>0</v>
      </c>
      <c r="BH192" s="42">
        <f t="shared" si="63"/>
        <v>0</v>
      </c>
    </row>
    <row r="193" spans="1:60" ht="15.75" thickTop="1" x14ac:dyDescent="0.25"/>
    <row r="194" spans="1:60" ht="21" x14ac:dyDescent="0.35">
      <c r="A194" s="85" t="s">
        <v>158</v>
      </c>
      <c r="B194" s="85"/>
      <c r="C194" s="86"/>
      <c r="D194" s="86"/>
      <c r="E194" s="86"/>
      <c r="F194" s="86"/>
      <c r="G194" s="86"/>
      <c r="H194" s="86"/>
      <c r="J194" s="85" t="s">
        <v>159</v>
      </c>
      <c r="K194" s="85"/>
      <c r="L194" s="85"/>
      <c r="M194" s="84"/>
      <c r="N194" s="84"/>
      <c r="O194" s="87"/>
      <c r="P194" s="88"/>
      <c r="Q194" s="88"/>
      <c r="R194" s="88"/>
      <c r="S194" s="88"/>
      <c r="T194" s="88"/>
      <c r="U194" s="88"/>
      <c r="V194" s="88"/>
      <c r="W194" s="88"/>
      <c r="X194" s="88"/>
      <c r="Y194" s="88"/>
      <c r="Z194" s="88"/>
      <c r="AA194" s="88"/>
      <c r="AB194" s="88"/>
      <c r="AC194" s="88"/>
      <c r="AD194" s="88"/>
      <c r="AE194" s="88"/>
      <c r="AF194" s="88"/>
      <c r="AG194" s="88"/>
      <c r="AH194" s="88"/>
      <c r="AI194" s="88"/>
      <c r="AJ194" s="88"/>
      <c r="AK194" s="88"/>
      <c r="AL194" s="88"/>
      <c r="AM194" s="88"/>
      <c r="AN194" s="88"/>
      <c r="AO194" s="88"/>
      <c r="AP194" s="88"/>
      <c r="AQ194" s="88"/>
      <c r="AR194" s="88"/>
      <c r="AS194" s="88"/>
      <c r="AT194" s="84"/>
      <c r="AU194" s="84"/>
      <c r="AV194" s="84"/>
      <c r="AW194" s="88"/>
      <c r="AX194" s="84"/>
      <c r="AY194" s="84"/>
      <c r="AZ194" s="84"/>
      <c r="BA194" s="84"/>
      <c r="BB194" s="84"/>
      <c r="BC194" s="84"/>
      <c r="BD194" s="84"/>
      <c r="BE194" s="84"/>
      <c r="BF194" s="84"/>
      <c r="BG194" s="84"/>
      <c r="BH194" s="84"/>
    </row>
    <row r="195" spans="1:60" ht="45" x14ac:dyDescent="0.25">
      <c r="A195" s="6" t="s">
        <v>7</v>
      </c>
      <c r="B195" s="6" t="s">
        <v>14</v>
      </c>
      <c r="C195" s="14" t="s">
        <v>2</v>
      </c>
      <c r="D195" s="14" t="s">
        <v>12</v>
      </c>
      <c r="E195" s="14" t="s">
        <v>1</v>
      </c>
      <c r="F195" s="14" t="s">
        <v>8</v>
      </c>
      <c r="G195" s="14" t="s">
        <v>140</v>
      </c>
      <c r="H195" s="14" t="s">
        <v>9</v>
      </c>
      <c r="J195" s="35" t="s">
        <v>15</v>
      </c>
      <c r="K195" s="35" t="s">
        <v>96</v>
      </c>
      <c r="L195" s="35" t="s">
        <v>13</v>
      </c>
      <c r="M195" s="35" t="s">
        <v>16</v>
      </c>
      <c r="N195" s="35" t="s">
        <v>14</v>
      </c>
      <c r="O195" s="35" t="s">
        <v>2</v>
      </c>
      <c r="P195" s="13" t="s">
        <v>8</v>
      </c>
      <c r="Q195" s="13" t="s">
        <v>122</v>
      </c>
      <c r="R195" s="8" t="s">
        <v>10</v>
      </c>
      <c r="S195" s="9" t="s">
        <v>20</v>
      </c>
      <c r="T195" s="9" t="s">
        <v>21</v>
      </c>
      <c r="U195" s="9" t="s">
        <v>23</v>
      </c>
      <c r="V195" s="9" t="s">
        <v>22</v>
      </c>
      <c r="W195" s="9" t="s">
        <v>17</v>
      </c>
      <c r="X195" s="9" t="s">
        <v>154</v>
      </c>
      <c r="Y195" s="9" t="s">
        <v>24</v>
      </c>
      <c r="Z195" s="9" t="s">
        <v>25</v>
      </c>
      <c r="AA195" s="9" t="s">
        <v>26</v>
      </c>
      <c r="AB195" s="9" t="s">
        <v>5</v>
      </c>
      <c r="AC195" s="9" t="s">
        <v>27</v>
      </c>
      <c r="AD195" s="10" t="s">
        <v>11</v>
      </c>
      <c r="AE195" s="10" t="s">
        <v>28</v>
      </c>
      <c r="AF195" s="10" t="s">
        <v>29</v>
      </c>
      <c r="AG195" s="10" t="s">
        <v>30</v>
      </c>
      <c r="AH195" s="10" t="s">
        <v>31</v>
      </c>
      <c r="AI195" s="10" t="s">
        <v>32</v>
      </c>
      <c r="AJ195" s="10" t="s">
        <v>33</v>
      </c>
      <c r="AK195" s="10" t="s">
        <v>34</v>
      </c>
      <c r="AL195" s="10" t="s">
        <v>133</v>
      </c>
      <c r="AM195" s="10" t="s">
        <v>246</v>
      </c>
      <c r="AN195" s="10" t="s">
        <v>35</v>
      </c>
      <c r="AO195" s="10" t="s">
        <v>136</v>
      </c>
      <c r="AP195" s="10" t="s">
        <v>137</v>
      </c>
      <c r="AQ195" s="10" t="s">
        <v>144</v>
      </c>
      <c r="AR195" s="10" t="s">
        <v>36</v>
      </c>
      <c r="AS195" s="11" t="s">
        <v>37</v>
      </c>
      <c r="AT195" s="11" t="s">
        <v>38</v>
      </c>
      <c r="AU195" s="11" t="s">
        <v>141</v>
      </c>
      <c r="AV195" s="11" t="s">
        <v>39</v>
      </c>
      <c r="AW195" s="11" t="s">
        <v>147</v>
      </c>
      <c r="AX195" s="125" t="s">
        <v>247</v>
      </c>
      <c r="AY195" s="12" t="s">
        <v>41</v>
      </c>
      <c r="AZ195" s="12" t="s">
        <v>142</v>
      </c>
      <c r="BA195" s="12" t="s">
        <v>251</v>
      </c>
      <c r="BB195" s="12" t="s">
        <v>245</v>
      </c>
      <c r="BC195" s="12" t="s">
        <v>143</v>
      </c>
      <c r="BD195" s="12" t="s">
        <v>150</v>
      </c>
      <c r="BE195" s="12" t="s">
        <v>248</v>
      </c>
      <c r="BF195" s="12" t="s">
        <v>249</v>
      </c>
      <c r="BG195" s="12" t="s">
        <v>250</v>
      </c>
      <c r="BH195" s="126" t="s">
        <v>252</v>
      </c>
    </row>
    <row r="196" spans="1:60" ht="23.25" x14ac:dyDescent="0.35">
      <c r="A196" s="123" t="s">
        <v>227</v>
      </c>
      <c r="B196" s="62"/>
      <c r="C196" s="118"/>
      <c r="D196" s="118"/>
      <c r="E196" s="118"/>
      <c r="F196" s="116"/>
      <c r="G196" s="116"/>
      <c r="H196" s="116"/>
      <c r="J196" s="120" t="s">
        <v>227</v>
      </c>
      <c r="K196" s="45"/>
      <c r="L196" s="45"/>
      <c r="M196" s="45"/>
      <c r="N196" s="45"/>
      <c r="O196" s="45"/>
      <c r="P196" s="46"/>
      <c r="Q196" s="46"/>
      <c r="R196" s="36"/>
      <c r="S196" s="36"/>
      <c r="T196" s="36"/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  <c r="AE196" s="36"/>
      <c r="AF196" s="36"/>
      <c r="AG196" s="36"/>
      <c r="AH196" s="36"/>
      <c r="AI196" s="36"/>
      <c r="AJ196" s="36"/>
      <c r="AK196" s="36"/>
      <c r="AL196" s="36"/>
      <c r="AM196" s="36"/>
      <c r="AN196" s="36"/>
      <c r="AO196" s="36"/>
      <c r="AP196" s="36"/>
      <c r="AQ196" s="36"/>
      <c r="AR196" s="36"/>
      <c r="AS196" s="36"/>
      <c r="AT196" s="36"/>
      <c r="AU196" s="36"/>
      <c r="AV196" s="36"/>
      <c r="AW196" s="36"/>
      <c r="AX196" s="36"/>
      <c r="AY196" s="36"/>
      <c r="AZ196" s="36"/>
      <c r="BA196" s="36"/>
      <c r="BB196" s="36"/>
      <c r="BC196" s="36"/>
      <c r="BD196" s="36"/>
      <c r="BE196" s="36"/>
      <c r="BF196" s="36"/>
      <c r="BG196" s="36"/>
      <c r="BH196" s="36"/>
    </row>
    <row r="197" spans="1:60" x14ac:dyDescent="0.25">
      <c r="A197" s="122"/>
      <c r="B197" s="60"/>
      <c r="C197" s="58"/>
      <c r="D197" s="57"/>
      <c r="E197" s="57"/>
      <c r="F197" s="56"/>
      <c r="G197" s="56"/>
      <c r="H197" s="56"/>
      <c r="J197" s="40"/>
      <c r="K197" s="40"/>
      <c r="L197" s="38"/>
      <c r="M197" s="39"/>
      <c r="N197" s="39"/>
      <c r="O197" s="50"/>
      <c r="P197" s="50"/>
      <c r="Q197" s="50"/>
      <c r="R197" s="50"/>
      <c r="S197" s="50"/>
      <c r="T197" s="50"/>
      <c r="U197" s="50"/>
      <c r="V197" s="50"/>
      <c r="W197" s="50"/>
      <c r="X197" s="50"/>
      <c r="Y197" s="50"/>
      <c r="AA197" s="50"/>
      <c r="AB197" s="50"/>
      <c r="AC197" s="50"/>
      <c r="AD197" s="50"/>
      <c r="AE197" s="50"/>
      <c r="AF197" s="50"/>
      <c r="AG197" s="50"/>
      <c r="AH197" s="50"/>
      <c r="AI197" s="50"/>
      <c r="AJ197" s="50"/>
      <c r="AK197" s="50"/>
      <c r="AL197" s="50"/>
      <c r="AM197" s="50"/>
      <c r="AN197" s="50"/>
      <c r="AO197" s="50"/>
      <c r="AP197" s="50"/>
      <c r="AQ197" s="50"/>
      <c r="AR197" s="50"/>
      <c r="AS197" s="50"/>
      <c r="AT197" s="39"/>
      <c r="AU197" s="39"/>
      <c r="AV197" s="39"/>
      <c r="AW197" s="41"/>
      <c r="AX197" s="39"/>
      <c r="AY197" s="39"/>
      <c r="AZ197" s="39"/>
      <c r="BA197" s="39"/>
      <c r="BB197" s="39"/>
      <c r="BC197" s="39"/>
      <c r="BD197" s="39"/>
      <c r="BE197" s="39"/>
      <c r="BF197" s="39"/>
      <c r="BG197" s="39"/>
      <c r="BH197" s="39"/>
    </row>
    <row r="198" spans="1:60" ht="15.75" thickBot="1" x14ac:dyDescent="0.3">
      <c r="A198" s="38"/>
      <c r="B198" s="38"/>
      <c r="C198" s="90">
        <f t="shared" ref="C198:H198" si="64">SUM(C197:C197)</f>
        <v>0</v>
      </c>
      <c r="D198" s="90">
        <f t="shared" si="64"/>
        <v>0</v>
      </c>
      <c r="E198" s="90">
        <f t="shared" si="64"/>
        <v>0</v>
      </c>
      <c r="F198" s="133">
        <f t="shared" si="64"/>
        <v>0</v>
      </c>
      <c r="G198" s="133">
        <f t="shared" si="64"/>
        <v>0</v>
      </c>
      <c r="H198" s="133">
        <f t="shared" si="64"/>
        <v>0</v>
      </c>
      <c r="J198" s="40"/>
      <c r="K198" s="40"/>
      <c r="L198" s="40"/>
      <c r="M198" s="39"/>
      <c r="N198" s="39"/>
      <c r="O198" s="71"/>
      <c r="P198" s="71"/>
      <c r="Q198" s="50"/>
      <c r="R198" s="71"/>
      <c r="S198" s="71"/>
      <c r="T198" s="71"/>
      <c r="U198" s="71"/>
      <c r="V198" s="71"/>
      <c r="W198" s="71"/>
      <c r="X198" s="71"/>
      <c r="Y198" s="71"/>
      <c r="Z198" s="71"/>
      <c r="AA198" s="71"/>
      <c r="AB198" s="71"/>
      <c r="AC198" s="41"/>
      <c r="AD198" s="61"/>
      <c r="AE198" s="71"/>
      <c r="AF198" s="71"/>
      <c r="AG198" s="71"/>
      <c r="AH198" s="71"/>
      <c r="AI198" s="71"/>
      <c r="AJ198" s="71"/>
      <c r="AK198" s="71"/>
      <c r="AL198" s="71"/>
      <c r="AM198" s="71"/>
      <c r="AN198" s="71"/>
      <c r="AO198" s="71"/>
      <c r="AP198" s="71"/>
      <c r="AQ198" s="71"/>
      <c r="AR198" s="71"/>
      <c r="AS198" s="71"/>
      <c r="AT198" s="72"/>
      <c r="AU198" s="72"/>
      <c r="AV198" s="72"/>
      <c r="AW198" s="61"/>
      <c r="AX198" s="61"/>
      <c r="AY198" s="61"/>
      <c r="AZ198" s="61"/>
      <c r="BA198" s="61"/>
      <c r="BB198" s="61"/>
      <c r="BC198" s="61"/>
      <c r="BD198" s="61"/>
      <c r="BE198" s="61"/>
      <c r="BF198" s="61"/>
      <c r="BG198" s="61"/>
      <c r="BH198" s="61"/>
    </row>
    <row r="199" spans="1:60" ht="16.5" thickTop="1" thickBot="1" x14ac:dyDescent="0.3">
      <c r="J199" s="40"/>
      <c r="K199" s="40"/>
      <c r="L199" s="39"/>
      <c r="M199" s="39"/>
      <c r="N199" s="39"/>
      <c r="O199" s="42">
        <f t="shared" ref="O199:AQ199" si="65">SUM(O197:O198)</f>
        <v>0</v>
      </c>
      <c r="P199" s="42">
        <f t="shared" si="65"/>
        <v>0</v>
      </c>
      <c r="Q199" s="42">
        <f t="shared" si="65"/>
        <v>0</v>
      </c>
      <c r="R199" s="42">
        <f t="shared" si="65"/>
        <v>0</v>
      </c>
      <c r="S199" s="42">
        <f t="shared" si="65"/>
        <v>0</v>
      </c>
      <c r="T199" s="42">
        <f t="shared" si="65"/>
        <v>0</v>
      </c>
      <c r="U199" s="42">
        <f t="shared" si="65"/>
        <v>0</v>
      </c>
      <c r="V199" s="42">
        <f t="shared" si="65"/>
        <v>0</v>
      </c>
      <c r="W199" s="42">
        <f t="shared" si="65"/>
        <v>0</v>
      </c>
      <c r="X199" s="42">
        <f t="shared" si="65"/>
        <v>0</v>
      </c>
      <c r="Y199" s="42">
        <f t="shared" si="65"/>
        <v>0</v>
      </c>
      <c r="Z199" s="42">
        <f t="shared" si="65"/>
        <v>0</v>
      </c>
      <c r="AA199" s="42">
        <f t="shared" si="65"/>
        <v>0</v>
      </c>
      <c r="AB199" s="42">
        <f t="shared" si="65"/>
        <v>0</v>
      </c>
      <c r="AC199" s="42">
        <f t="shared" si="65"/>
        <v>0</v>
      </c>
      <c r="AD199" s="42">
        <f t="shared" si="65"/>
        <v>0</v>
      </c>
      <c r="AE199" s="42">
        <f t="shared" si="65"/>
        <v>0</v>
      </c>
      <c r="AF199" s="42">
        <f t="shared" si="65"/>
        <v>0</v>
      </c>
      <c r="AG199" s="42">
        <f t="shared" si="65"/>
        <v>0</v>
      </c>
      <c r="AH199" s="42">
        <f t="shared" si="65"/>
        <v>0</v>
      </c>
      <c r="AI199" s="42">
        <f t="shared" si="65"/>
        <v>0</v>
      </c>
      <c r="AJ199" s="42">
        <f t="shared" si="65"/>
        <v>0</v>
      </c>
      <c r="AK199" s="42">
        <f t="shared" si="65"/>
        <v>0</v>
      </c>
      <c r="AL199" s="42">
        <f t="shared" si="65"/>
        <v>0</v>
      </c>
      <c r="AM199" s="42">
        <f t="shared" si="65"/>
        <v>0</v>
      </c>
      <c r="AN199" s="42">
        <f t="shared" si="65"/>
        <v>0</v>
      </c>
      <c r="AO199" s="42">
        <f t="shared" si="65"/>
        <v>0</v>
      </c>
      <c r="AP199" s="42">
        <f t="shared" si="65"/>
        <v>0</v>
      </c>
      <c r="AQ199" s="42">
        <f t="shared" si="65"/>
        <v>0</v>
      </c>
      <c r="AR199" s="42">
        <f t="shared" ref="AR199:BH199" si="66">SUM(AR197:AR198)</f>
        <v>0</v>
      </c>
      <c r="AS199" s="42">
        <f t="shared" si="66"/>
        <v>0</v>
      </c>
      <c r="AT199" s="42">
        <f t="shared" si="66"/>
        <v>0</v>
      </c>
      <c r="AU199" s="42">
        <f t="shared" si="66"/>
        <v>0</v>
      </c>
      <c r="AV199" s="42">
        <f t="shared" si="66"/>
        <v>0</v>
      </c>
      <c r="AW199" s="42">
        <f t="shared" si="66"/>
        <v>0</v>
      </c>
      <c r="AX199" s="42">
        <f t="shared" si="66"/>
        <v>0</v>
      </c>
      <c r="AY199" s="42">
        <f t="shared" si="66"/>
        <v>0</v>
      </c>
      <c r="AZ199" s="42">
        <f t="shared" si="66"/>
        <v>0</v>
      </c>
      <c r="BA199" s="42">
        <f t="shared" si="66"/>
        <v>0</v>
      </c>
      <c r="BB199" s="42">
        <f t="shared" si="66"/>
        <v>0</v>
      </c>
      <c r="BC199" s="42">
        <f t="shared" si="66"/>
        <v>0</v>
      </c>
      <c r="BD199" s="42">
        <f t="shared" si="66"/>
        <v>0</v>
      </c>
      <c r="BE199" s="42">
        <f t="shared" si="66"/>
        <v>0</v>
      </c>
      <c r="BF199" s="42">
        <f t="shared" si="66"/>
        <v>0</v>
      </c>
      <c r="BG199" s="42">
        <f t="shared" si="66"/>
        <v>0</v>
      </c>
      <c r="BH199" s="42">
        <f t="shared" si="66"/>
        <v>0</v>
      </c>
    </row>
    <row r="200" spans="1:60" ht="15.75" thickTop="1" x14ac:dyDescent="0.25"/>
    <row r="201" spans="1:60" ht="21" x14ac:dyDescent="0.35">
      <c r="A201" s="85" t="s">
        <v>158</v>
      </c>
      <c r="B201" s="85"/>
      <c r="C201" s="86"/>
      <c r="D201" s="86"/>
      <c r="E201" s="86"/>
      <c r="F201" s="86"/>
      <c r="G201" s="86"/>
      <c r="H201" s="86"/>
      <c r="J201" s="85" t="s">
        <v>159</v>
      </c>
      <c r="K201" s="85"/>
      <c r="L201" s="85"/>
      <c r="M201" s="84"/>
      <c r="N201" s="84"/>
      <c r="O201" s="87"/>
      <c r="P201" s="88"/>
      <c r="Q201" s="88"/>
      <c r="R201" s="88"/>
      <c r="S201" s="88"/>
      <c r="T201" s="88"/>
      <c r="U201" s="88"/>
      <c r="V201" s="88"/>
      <c r="W201" s="88"/>
      <c r="X201" s="88"/>
      <c r="Y201" s="88"/>
      <c r="Z201" s="88"/>
      <c r="AA201" s="88"/>
      <c r="AB201" s="88"/>
      <c r="AC201" s="88"/>
      <c r="AD201" s="88"/>
      <c r="AE201" s="88"/>
      <c r="AF201" s="88"/>
      <c r="AG201" s="88"/>
      <c r="AH201" s="88"/>
      <c r="AI201" s="88"/>
      <c r="AJ201" s="88"/>
      <c r="AK201" s="88"/>
      <c r="AL201" s="88"/>
      <c r="AM201" s="88"/>
      <c r="AN201" s="88"/>
      <c r="AO201" s="88"/>
      <c r="AP201" s="88"/>
      <c r="AQ201" s="88"/>
      <c r="AR201" s="88"/>
      <c r="AS201" s="88"/>
      <c r="AT201" s="84"/>
      <c r="AU201" s="84"/>
      <c r="AV201" s="84"/>
      <c r="AW201" s="88"/>
      <c r="AX201" s="84"/>
      <c r="AY201" s="84"/>
      <c r="AZ201" s="84"/>
      <c r="BA201" s="84"/>
      <c r="BB201" s="84"/>
      <c r="BC201" s="84"/>
      <c r="BD201" s="84"/>
      <c r="BE201" s="84"/>
      <c r="BF201" s="84"/>
      <c r="BG201" s="84"/>
      <c r="BH201" s="84"/>
    </row>
    <row r="202" spans="1:60" ht="45" x14ac:dyDescent="0.25">
      <c r="A202" s="6" t="s">
        <v>7</v>
      </c>
      <c r="B202" s="6" t="s">
        <v>14</v>
      </c>
      <c r="C202" s="14" t="s">
        <v>2</v>
      </c>
      <c r="D202" s="14" t="s">
        <v>12</v>
      </c>
      <c r="E202" s="14" t="s">
        <v>1</v>
      </c>
      <c r="F202" s="14" t="s">
        <v>8</v>
      </c>
      <c r="G202" s="14" t="s">
        <v>140</v>
      </c>
      <c r="H202" s="14" t="s">
        <v>9</v>
      </c>
      <c r="J202" s="35" t="s">
        <v>15</v>
      </c>
      <c r="K202" s="35" t="s">
        <v>96</v>
      </c>
      <c r="L202" s="35" t="s">
        <v>13</v>
      </c>
      <c r="M202" s="35" t="s">
        <v>16</v>
      </c>
      <c r="N202" s="35" t="s">
        <v>14</v>
      </c>
      <c r="O202" s="35" t="s">
        <v>2</v>
      </c>
      <c r="P202" s="13" t="s">
        <v>8</v>
      </c>
      <c r="Q202" s="13" t="s">
        <v>122</v>
      </c>
      <c r="R202" s="8" t="s">
        <v>10</v>
      </c>
      <c r="S202" s="9" t="s">
        <v>20</v>
      </c>
      <c r="T202" s="9" t="s">
        <v>21</v>
      </c>
      <c r="U202" s="9" t="s">
        <v>23</v>
      </c>
      <c r="V202" s="9" t="s">
        <v>22</v>
      </c>
      <c r="W202" s="9" t="s">
        <v>17</v>
      </c>
      <c r="X202" s="9" t="s">
        <v>154</v>
      </c>
      <c r="Y202" s="9" t="s">
        <v>24</v>
      </c>
      <c r="Z202" s="9" t="s">
        <v>25</v>
      </c>
      <c r="AA202" s="9" t="s">
        <v>26</v>
      </c>
      <c r="AB202" s="9" t="s">
        <v>5</v>
      </c>
      <c r="AC202" s="9" t="s">
        <v>27</v>
      </c>
      <c r="AD202" s="10" t="s">
        <v>11</v>
      </c>
      <c r="AE202" s="10" t="s">
        <v>28</v>
      </c>
      <c r="AF202" s="10" t="s">
        <v>29</v>
      </c>
      <c r="AG202" s="10" t="s">
        <v>30</v>
      </c>
      <c r="AH202" s="10" t="s">
        <v>31</v>
      </c>
      <c r="AI202" s="10" t="s">
        <v>32</v>
      </c>
      <c r="AJ202" s="10" t="s">
        <v>33</v>
      </c>
      <c r="AK202" s="10" t="s">
        <v>34</v>
      </c>
      <c r="AL202" s="10" t="s">
        <v>133</v>
      </c>
      <c r="AM202" s="10" t="s">
        <v>246</v>
      </c>
      <c r="AN202" s="10" t="s">
        <v>35</v>
      </c>
      <c r="AO202" s="10" t="s">
        <v>136</v>
      </c>
      <c r="AP202" s="10" t="s">
        <v>137</v>
      </c>
      <c r="AQ202" s="10" t="s">
        <v>144</v>
      </c>
      <c r="AR202" s="10" t="s">
        <v>36</v>
      </c>
      <c r="AS202" s="11" t="s">
        <v>37</v>
      </c>
      <c r="AT202" s="11" t="s">
        <v>38</v>
      </c>
      <c r="AU202" s="11" t="s">
        <v>141</v>
      </c>
      <c r="AV202" s="11" t="s">
        <v>39</v>
      </c>
      <c r="AW202" s="11" t="s">
        <v>147</v>
      </c>
      <c r="AX202" s="125" t="s">
        <v>247</v>
      </c>
      <c r="AY202" s="12" t="s">
        <v>41</v>
      </c>
      <c r="AZ202" s="12" t="s">
        <v>142</v>
      </c>
      <c r="BA202" s="12" t="s">
        <v>251</v>
      </c>
      <c r="BB202" s="12" t="s">
        <v>245</v>
      </c>
      <c r="BC202" s="12" t="s">
        <v>143</v>
      </c>
      <c r="BD202" s="12" t="s">
        <v>150</v>
      </c>
      <c r="BE202" s="12" t="s">
        <v>248</v>
      </c>
      <c r="BF202" s="12" t="s">
        <v>249</v>
      </c>
      <c r="BG202" s="12" t="s">
        <v>250</v>
      </c>
      <c r="BH202" s="126" t="s">
        <v>252</v>
      </c>
    </row>
    <row r="203" spans="1:60" ht="23.25" x14ac:dyDescent="0.35">
      <c r="A203" s="123" t="s">
        <v>230</v>
      </c>
      <c r="B203" s="62"/>
      <c r="C203" s="118"/>
      <c r="D203" s="118"/>
      <c r="E203" s="118"/>
      <c r="F203" s="116"/>
      <c r="G203" s="116"/>
      <c r="H203" s="116"/>
      <c r="J203" s="120" t="s">
        <v>230</v>
      </c>
      <c r="K203" s="45"/>
      <c r="L203" s="45"/>
      <c r="M203" s="45"/>
      <c r="N203" s="45"/>
      <c r="O203" s="45"/>
      <c r="P203" s="46"/>
      <c r="Q203" s="46"/>
      <c r="R203" s="36"/>
      <c r="S203" s="36"/>
      <c r="T203" s="36"/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  <c r="AE203" s="36"/>
      <c r="AF203" s="36"/>
      <c r="AG203" s="36"/>
      <c r="AH203" s="36"/>
      <c r="AI203" s="36"/>
      <c r="AJ203" s="36"/>
      <c r="AK203" s="36"/>
      <c r="AL203" s="36"/>
      <c r="AM203" s="36"/>
      <c r="AN203" s="36"/>
      <c r="AO203" s="36"/>
      <c r="AP203" s="36"/>
      <c r="AQ203" s="36"/>
      <c r="AR203" s="36"/>
      <c r="AS203" s="36"/>
      <c r="AT203" s="36"/>
      <c r="AU203" s="36"/>
      <c r="AV203" s="36"/>
      <c r="AW203" s="36"/>
      <c r="AX203" s="36"/>
      <c r="AY203" s="36"/>
      <c r="AZ203" s="36"/>
      <c r="BA203" s="36"/>
      <c r="BB203" s="36"/>
      <c r="BC203" s="36"/>
      <c r="BD203" s="36"/>
      <c r="BE203" s="36"/>
      <c r="BF203" s="36"/>
      <c r="BG203" s="36"/>
      <c r="BH203" s="36"/>
    </row>
    <row r="204" spans="1:60" x14ac:dyDescent="0.25">
      <c r="A204" s="122"/>
      <c r="B204" s="60"/>
      <c r="C204" s="130"/>
      <c r="D204" s="57"/>
      <c r="E204" s="57"/>
      <c r="F204" s="56"/>
      <c r="G204" s="56"/>
      <c r="H204" s="56"/>
      <c r="J204" s="40"/>
      <c r="K204" s="40"/>
      <c r="L204" s="38"/>
      <c r="M204" s="39"/>
      <c r="N204" s="39"/>
      <c r="O204" s="50"/>
      <c r="P204" s="50"/>
      <c r="Q204" s="50"/>
      <c r="R204" s="50"/>
      <c r="S204" s="50"/>
      <c r="T204" s="50"/>
      <c r="U204" s="50"/>
      <c r="V204" s="50"/>
      <c r="W204" s="50"/>
      <c r="X204" s="50"/>
      <c r="Y204" s="50"/>
      <c r="Z204" s="50"/>
      <c r="AA204" s="50"/>
      <c r="AB204" s="50"/>
      <c r="AC204" s="50"/>
      <c r="AD204" s="50"/>
      <c r="AE204" s="50"/>
      <c r="AF204" s="50"/>
      <c r="AG204" s="50"/>
      <c r="AH204" s="50"/>
      <c r="AI204" s="50"/>
      <c r="AJ204" s="50"/>
      <c r="AK204" s="50"/>
      <c r="AL204" s="50"/>
      <c r="AM204" s="50"/>
      <c r="AN204" s="50"/>
      <c r="AO204" s="50"/>
      <c r="AP204" s="50"/>
      <c r="AQ204" s="50"/>
      <c r="AR204" s="50"/>
      <c r="AS204" s="50"/>
      <c r="AT204" s="39"/>
      <c r="AU204" s="39"/>
      <c r="AV204" s="39"/>
      <c r="AW204" s="41"/>
      <c r="AX204" s="39"/>
      <c r="AY204" s="39"/>
      <c r="AZ204" s="41"/>
      <c r="BA204" s="39"/>
      <c r="BB204" s="39"/>
      <c r="BC204" s="39"/>
      <c r="BD204" s="39"/>
      <c r="BE204" s="39"/>
      <c r="BF204" s="39"/>
      <c r="BG204" s="39"/>
      <c r="BH204" s="39"/>
    </row>
    <row r="205" spans="1:60" ht="15.75" thickBot="1" x14ac:dyDescent="0.3">
      <c r="A205" s="122"/>
      <c r="B205" s="60"/>
      <c r="C205" s="130"/>
      <c r="D205" s="57"/>
      <c r="E205" s="57"/>
      <c r="F205" s="56"/>
      <c r="G205" s="56"/>
      <c r="H205" s="56"/>
      <c r="J205" s="121"/>
      <c r="K205" s="40"/>
      <c r="L205" s="38"/>
      <c r="M205" s="39"/>
      <c r="N205" s="111"/>
      <c r="O205" s="42">
        <f t="shared" ref="O205:AQ205" si="67">SUM(O204:O204)</f>
        <v>0</v>
      </c>
      <c r="P205" s="42">
        <f t="shared" si="67"/>
        <v>0</v>
      </c>
      <c r="Q205" s="42">
        <f t="shared" si="67"/>
        <v>0</v>
      </c>
      <c r="R205" s="42">
        <f t="shared" si="67"/>
        <v>0</v>
      </c>
      <c r="S205" s="42">
        <f t="shared" si="67"/>
        <v>0</v>
      </c>
      <c r="T205" s="42">
        <f t="shared" si="67"/>
        <v>0</v>
      </c>
      <c r="U205" s="42">
        <f t="shared" si="67"/>
        <v>0</v>
      </c>
      <c r="V205" s="42">
        <f t="shared" si="67"/>
        <v>0</v>
      </c>
      <c r="W205" s="42">
        <f t="shared" si="67"/>
        <v>0</v>
      </c>
      <c r="X205" s="42">
        <f t="shared" si="67"/>
        <v>0</v>
      </c>
      <c r="Y205" s="42">
        <f t="shared" si="67"/>
        <v>0</v>
      </c>
      <c r="Z205" s="42">
        <f t="shared" si="67"/>
        <v>0</v>
      </c>
      <c r="AA205" s="42">
        <f t="shared" si="67"/>
        <v>0</v>
      </c>
      <c r="AB205" s="42">
        <f t="shared" si="67"/>
        <v>0</v>
      </c>
      <c r="AC205" s="42">
        <f t="shared" si="67"/>
        <v>0</v>
      </c>
      <c r="AD205" s="42">
        <f t="shared" si="67"/>
        <v>0</v>
      </c>
      <c r="AE205" s="42">
        <f t="shared" si="67"/>
        <v>0</v>
      </c>
      <c r="AF205" s="42">
        <f t="shared" si="67"/>
        <v>0</v>
      </c>
      <c r="AG205" s="42">
        <f t="shared" si="67"/>
        <v>0</v>
      </c>
      <c r="AH205" s="42">
        <f t="shared" si="67"/>
        <v>0</v>
      </c>
      <c r="AI205" s="42">
        <f t="shared" si="67"/>
        <v>0</v>
      </c>
      <c r="AJ205" s="42">
        <f t="shared" si="67"/>
        <v>0</v>
      </c>
      <c r="AK205" s="42">
        <f t="shared" si="67"/>
        <v>0</v>
      </c>
      <c r="AL205" s="42">
        <f t="shared" si="67"/>
        <v>0</v>
      </c>
      <c r="AM205" s="42">
        <f t="shared" si="67"/>
        <v>0</v>
      </c>
      <c r="AN205" s="42">
        <f t="shared" si="67"/>
        <v>0</v>
      </c>
      <c r="AO205" s="42">
        <f t="shared" si="67"/>
        <v>0</v>
      </c>
      <c r="AP205" s="42">
        <f t="shared" si="67"/>
        <v>0</v>
      </c>
      <c r="AQ205" s="42">
        <f t="shared" si="67"/>
        <v>0</v>
      </c>
      <c r="AR205" s="42">
        <f t="shared" ref="AR205:BH205" si="68">SUM(AR204:AR204)</f>
        <v>0</v>
      </c>
      <c r="AS205" s="42">
        <f t="shared" si="68"/>
        <v>0</v>
      </c>
      <c r="AT205" s="42">
        <f t="shared" si="68"/>
        <v>0</v>
      </c>
      <c r="AU205" s="42">
        <f t="shared" si="68"/>
        <v>0</v>
      </c>
      <c r="AV205" s="42">
        <f t="shared" si="68"/>
        <v>0</v>
      </c>
      <c r="AW205" s="42">
        <f t="shared" si="68"/>
        <v>0</v>
      </c>
      <c r="AX205" s="42">
        <f t="shared" si="68"/>
        <v>0</v>
      </c>
      <c r="AY205" s="42">
        <f t="shared" si="68"/>
        <v>0</v>
      </c>
      <c r="AZ205" s="42">
        <f t="shared" si="68"/>
        <v>0</v>
      </c>
      <c r="BA205" s="42">
        <f t="shared" si="68"/>
        <v>0</v>
      </c>
      <c r="BB205" s="42">
        <f t="shared" si="68"/>
        <v>0</v>
      </c>
      <c r="BC205" s="42">
        <f t="shared" si="68"/>
        <v>0</v>
      </c>
      <c r="BD205" s="42">
        <f t="shared" si="68"/>
        <v>0</v>
      </c>
      <c r="BE205" s="42">
        <f t="shared" si="68"/>
        <v>0</v>
      </c>
      <c r="BF205" s="42">
        <f t="shared" si="68"/>
        <v>0</v>
      </c>
      <c r="BG205" s="42">
        <f t="shared" si="68"/>
        <v>0</v>
      </c>
      <c r="BH205" s="42">
        <f t="shared" si="68"/>
        <v>0</v>
      </c>
    </row>
    <row r="206" spans="1:60" ht="16.5" thickTop="1" thickBot="1" x14ac:dyDescent="0.3">
      <c r="A206" s="38"/>
      <c r="B206" s="38"/>
      <c r="C206" s="90">
        <f t="shared" ref="C206:H206" si="69">SUM(C204:C205)</f>
        <v>0</v>
      </c>
      <c r="D206" s="90">
        <f t="shared" si="69"/>
        <v>0</v>
      </c>
      <c r="E206" s="90">
        <f t="shared" si="69"/>
        <v>0</v>
      </c>
      <c r="F206" s="90">
        <f t="shared" si="69"/>
        <v>0</v>
      </c>
      <c r="G206" s="90">
        <f t="shared" si="69"/>
        <v>0</v>
      </c>
      <c r="H206" s="90">
        <f t="shared" si="69"/>
        <v>0</v>
      </c>
      <c r="J206" s="73"/>
      <c r="K206" s="73"/>
      <c r="O206" s="70"/>
      <c r="P206" s="70"/>
      <c r="Q206" s="70"/>
      <c r="R206" s="70"/>
      <c r="S206" s="70"/>
      <c r="T206" s="70"/>
      <c r="U206" s="70"/>
      <c r="V206" s="70"/>
      <c r="W206" s="70"/>
      <c r="X206" s="70"/>
      <c r="Y206" s="70"/>
      <c r="Z206" s="70"/>
      <c r="AA206" s="70"/>
      <c r="AB206" s="70"/>
      <c r="AC206" s="70"/>
      <c r="AD206" s="70"/>
      <c r="AE206" s="70"/>
      <c r="AF206" s="70"/>
      <c r="AG206" s="70"/>
      <c r="AH206" s="70"/>
      <c r="AI206" s="70"/>
      <c r="AJ206" s="70"/>
      <c r="AK206" s="70"/>
      <c r="AL206" s="70"/>
      <c r="AM206" s="70"/>
      <c r="AN206" s="70"/>
      <c r="AO206" s="70"/>
      <c r="AP206" s="70"/>
      <c r="AQ206" s="70"/>
      <c r="AR206" s="70"/>
      <c r="AS206" s="70"/>
      <c r="AT206" s="70"/>
      <c r="AU206" s="70"/>
      <c r="AV206" s="70"/>
      <c r="AW206" s="70"/>
      <c r="AX206" s="70"/>
      <c r="AY206" s="70"/>
      <c r="AZ206" s="70"/>
      <c r="BA206" s="70"/>
      <c r="BB206" s="70"/>
      <c r="BC206" s="70"/>
      <c r="BD206" s="70"/>
      <c r="BE206" s="70"/>
      <c r="BF206" s="70"/>
      <c r="BG206" s="70"/>
      <c r="BH206" s="70"/>
    </row>
    <row r="207" spans="1:60" ht="15.75" thickTop="1" x14ac:dyDescent="0.25">
      <c r="B207" s="105"/>
      <c r="C207" s="129"/>
      <c r="D207" s="105"/>
      <c r="L207"/>
    </row>
    <row r="208" spans="1:60" x14ac:dyDescent="0.25">
      <c r="A208" s="81" t="s">
        <v>182</v>
      </c>
      <c r="C208" s="82">
        <f t="shared" ref="C208:H208" si="70">C170+C150+C123+C113+C71+C53+C16+C177+C184+C191+C206+C198</f>
        <v>200150.56000000003</v>
      </c>
      <c r="D208" s="82">
        <f t="shared" si="70"/>
        <v>178384</v>
      </c>
      <c r="E208" s="82">
        <f t="shared" si="70"/>
        <v>2323</v>
      </c>
      <c r="F208" s="82">
        <f t="shared" si="70"/>
        <v>13651.04</v>
      </c>
      <c r="G208" s="82">
        <f t="shared" si="70"/>
        <v>0</v>
      </c>
      <c r="H208" s="82">
        <f t="shared" si="70"/>
        <v>5792.52</v>
      </c>
      <c r="J208" s="81" t="s">
        <v>182</v>
      </c>
      <c r="K208" s="81"/>
      <c r="L208" s="81"/>
      <c r="M208" s="25"/>
      <c r="N208" s="25"/>
      <c r="O208" s="83">
        <f t="shared" ref="O208:BH208" si="71">O164+O136+O114+O90+O58+O29+O171+O178+O185+O192+O205+O199</f>
        <v>126060.31000000001</v>
      </c>
      <c r="P208" s="83">
        <f t="shared" si="71"/>
        <v>13322.342036013311</v>
      </c>
      <c r="Q208" s="83">
        <f t="shared" si="71"/>
        <v>112737.5679639867</v>
      </c>
      <c r="R208" s="83">
        <f t="shared" si="71"/>
        <v>36463.230000000003</v>
      </c>
      <c r="S208" s="83">
        <f t="shared" si="71"/>
        <v>6082.38</v>
      </c>
      <c r="T208" s="83">
        <f t="shared" si="71"/>
        <v>865.87979732002407</v>
      </c>
      <c r="U208" s="83">
        <f t="shared" si="71"/>
        <v>420.92</v>
      </c>
      <c r="V208" s="83">
        <f t="shared" si="71"/>
        <v>0</v>
      </c>
      <c r="W208" s="83">
        <f t="shared" si="71"/>
        <v>0</v>
      </c>
      <c r="X208" s="83">
        <f t="shared" si="71"/>
        <v>0</v>
      </c>
      <c r="Y208" s="83">
        <f t="shared" si="71"/>
        <v>172.51</v>
      </c>
      <c r="Z208" s="83">
        <f t="shared" si="71"/>
        <v>2202.33</v>
      </c>
      <c r="AA208" s="83">
        <f t="shared" si="71"/>
        <v>810</v>
      </c>
      <c r="AB208" s="83">
        <f t="shared" si="71"/>
        <v>299.5</v>
      </c>
      <c r="AC208" s="83">
        <f t="shared" si="71"/>
        <v>169.98000000000002</v>
      </c>
      <c r="AD208" s="83">
        <f t="shared" si="71"/>
        <v>9070.18</v>
      </c>
      <c r="AE208" s="83">
        <f t="shared" si="71"/>
        <v>0</v>
      </c>
      <c r="AF208" s="83">
        <f t="shared" si="71"/>
        <v>1571.8899999999999</v>
      </c>
      <c r="AG208" s="83">
        <f t="shared" si="71"/>
        <v>600.20000000000005</v>
      </c>
      <c r="AH208" s="83">
        <f t="shared" si="71"/>
        <v>398.43</v>
      </c>
      <c r="AI208" s="83">
        <f t="shared" si="71"/>
        <v>0</v>
      </c>
      <c r="AJ208" s="83">
        <f t="shared" si="71"/>
        <v>969.01649999999995</v>
      </c>
      <c r="AK208" s="83">
        <f t="shared" si="71"/>
        <v>0</v>
      </c>
      <c r="AL208" s="83">
        <f t="shared" si="71"/>
        <v>450</v>
      </c>
      <c r="AM208" s="83">
        <f t="shared" si="71"/>
        <v>0</v>
      </c>
      <c r="AN208" s="83">
        <f t="shared" si="71"/>
        <v>40</v>
      </c>
      <c r="AO208" s="83">
        <f t="shared" si="71"/>
        <v>0</v>
      </c>
      <c r="AP208" s="83">
        <f t="shared" si="71"/>
        <v>151.31</v>
      </c>
      <c r="AQ208" s="83">
        <f t="shared" si="71"/>
        <v>1356.26</v>
      </c>
      <c r="AR208" s="83">
        <f t="shared" si="71"/>
        <v>233.49166666666667</v>
      </c>
      <c r="AS208" s="83">
        <f t="shared" si="71"/>
        <v>9848.8100000000013</v>
      </c>
      <c r="AT208" s="83">
        <f t="shared" si="71"/>
        <v>0</v>
      </c>
      <c r="AU208" s="83">
        <f t="shared" si="71"/>
        <v>10148</v>
      </c>
      <c r="AV208" s="83">
        <f t="shared" si="71"/>
        <v>414.08000000000004</v>
      </c>
      <c r="AW208" s="83">
        <f t="shared" si="71"/>
        <v>1180</v>
      </c>
      <c r="AX208" s="83">
        <f t="shared" si="71"/>
        <v>1380</v>
      </c>
      <c r="AY208" s="83">
        <f t="shared" si="71"/>
        <v>0</v>
      </c>
      <c r="AZ208" s="83">
        <f t="shared" si="71"/>
        <v>364.99</v>
      </c>
      <c r="BA208" s="83">
        <f t="shared" si="71"/>
        <v>3220</v>
      </c>
      <c r="BB208" s="83">
        <f t="shared" si="71"/>
        <v>9578.0400000000009</v>
      </c>
      <c r="BC208" s="83">
        <f t="shared" si="71"/>
        <v>144.52000000000001</v>
      </c>
      <c r="BD208" s="83">
        <f t="shared" si="71"/>
        <v>0</v>
      </c>
      <c r="BE208" s="83">
        <f t="shared" si="71"/>
        <v>0</v>
      </c>
      <c r="BF208" s="83">
        <f t="shared" si="71"/>
        <v>0</v>
      </c>
      <c r="BG208" s="83">
        <f t="shared" si="71"/>
        <v>66.5</v>
      </c>
      <c r="BH208" s="83">
        <f t="shared" si="71"/>
        <v>14065.12</v>
      </c>
    </row>
  </sheetData>
  <sheetProtection algorithmName="SHA-512" hashValue="GmkWDkMqWM2M72uaqUAzbBtvLOjGKyKoqtjxeMJOUF803BM1QzBRQa6t4bpPajTOpf+VJkIQ/VfhgzU9FFG2NA==" saltValue="Sy5RuBXpiB/yHBBwZ64+Kg==" spinCount="100000" sheet="1" objects="1" scenarios="1"/>
  <phoneticPr fontId="17" type="noConversion"/>
  <pageMargins left="0.7" right="0.7" top="0.75" bottom="0.75" header="0.3" footer="0.3"/>
  <pageSetup paperSize="9" scale="86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J40"/>
  <sheetViews>
    <sheetView tabSelected="1" zoomScale="70" zoomScaleNormal="70" workbookViewId="0">
      <selection activeCell="F43" sqref="F43"/>
    </sheetView>
  </sheetViews>
  <sheetFormatPr defaultRowHeight="15" x14ac:dyDescent="0.25"/>
  <cols>
    <col min="6" max="6" width="13.28515625" customWidth="1"/>
    <col min="7" max="13" width="18.5703125" customWidth="1"/>
    <col min="14" max="14" width="20.5703125" customWidth="1"/>
    <col min="16" max="16" width="13.5703125" bestFit="1" customWidth="1"/>
  </cols>
  <sheetData>
    <row r="1" spans="1:15" ht="26.25" x14ac:dyDescent="0.4">
      <c r="A1" s="43" t="s">
        <v>566</v>
      </c>
      <c r="N1" s="54"/>
    </row>
    <row r="4" spans="1:15" x14ac:dyDescent="0.25">
      <c r="A4" s="25" t="s">
        <v>123</v>
      </c>
      <c r="G4" s="89">
        <v>45016</v>
      </c>
      <c r="H4" s="89">
        <v>45042</v>
      </c>
      <c r="I4" s="89">
        <v>45443</v>
      </c>
      <c r="J4" s="89">
        <v>45471</v>
      </c>
      <c r="K4" s="89">
        <v>45504</v>
      </c>
      <c r="L4" s="89">
        <v>45535</v>
      </c>
      <c r="M4" s="89">
        <v>45561</v>
      </c>
      <c r="N4" s="25" t="s">
        <v>163</v>
      </c>
    </row>
    <row r="5" spans="1:15" x14ac:dyDescent="0.25">
      <c r="G5" s="1"/>
      <c r="H5" s="1"/>
      <c r="I5" s="1"/>
      <c r="J5" s="1"/>
      <c r="K5" s="1"/>
      <c r="L5" s="1"/>
      <c r="M5" s="1"/>
    </row>
    <row r="6" spans="1:15" x14ac:dyDescent="0.25">
      <c r="B6" t="s">
        <v>124</v>
      </c>
      <c r="F6" s="69"/>
      <c r="G6" s="106">
        <v>32641.200000000001</v>
      </c>
      <c r="H6" s="106">
        <f>'Current Acc Trans'!E164</f>
        <v>54649.59</v>
      </c>
      <c r="I6" s="106">
        <f>'Current Acc Trans'!E120</f>
        <v>41738.54</v>
      </c>
      <c r="J6" s="106">
        <f>'Current Acc Trans'!E89</f>
        <v>16046.15</v>
      </c>
      <c r="K6" s="106">
        <f>'Current Acc Trans'!E59</f>
        <v>56768.959999999999</v>
      </c>
      <c r="L6" s="106">
        <f>'Current Acc Trans'!E36</f>
        <v>38557.1</v>
      </c>
      <c r="M6" s="106">
        <f>'Current Acc Trans'!E3</f>
        <v>28359.45</v>
      </c>
      <c r="N6" s="106">
        <f>M6-$G$6</f>
        <v>-4281.75</v>
      </c>
      <c r="O6" s="106"/>
    </row>
    <row r="7" spans="1:15" x14ac:dyDescent="0.25">
      <c r="B7" t="s">
        <v>125</v>
      </c>
      <c r="F7" s="69"/>
      <c r="G7" s="106">
        <v>284770.75</v>
      </c>
      <c r="H7" s="106">
        <v>326704.75</v>
      </c>
      <c r="I7" s="106">
        <v>326704.75</v>
      </c>
      <c r="J7" s="106">
        <v>326704.75</v>
      </c>
      <c r="K7" s="106">
        <v>363154.75</v>
      </c>
      <c r="L7" s="106">
        <v>363154.75</v>
      </c>
      <c r="M7" s="106">
        <v>363154.75</v>
      </c>
      <c r="N7" s="106">
        <f>M7-$G$7</f>
        <v>78384</v>
      </c>
      <c r="O7" s="106"/>
    </row>
    <row r="8" spans="1:15" x14ac:dyDescent="0.25">
      <c r="F8" s="69"/>
      <c r="G8" s="108"/>
      <c r="H8" s="108"/>
      <c r="I8" s="108"/>
      <c r="J8" s="108"/>
      <c r="K8" s="108"/>
      <c r="L8" s="108"/>
      <c r="M8" s="108"/>
      <c r="N8" s="106"/>
    </row>
    <row r="9" spans="1:15" x14ac:dyDescent="0.25">
      <c r="F9" s="69"/>
      <c r="G9" s="106">
        <f t="shared" ref="G9:H9" si="0">SUM(G6:G8)</f>
        <v>317411.95</v>
      </c>
      <c r="H9" s="106">
        <f t="shared" si="0"/>
        <v>381354.33999999997</v>
      </c>
      <c r="I9" s="106">
        <f t="shared" ref="I9:J9" si="1">SUM(I6:I8)</f>
        <v>368443.29</v>
      </c>
      <c r="J9" s="106">
        <f t="shared" si="1"/>
        <v>342750.9</v>
      </c>
      <c r="K9" s="106">
        <f t="shared" ref="K9:L9" si="2">SUM(K6:K8)</f>
        <v>419923.71</v>
      </c>
      <c r="L9" s="106">
        <f t="shared" si="2"/>
        <v>401711.85</v>
      </c>
      <c r="M9" s="106">
        <f t="shared" ref="M9" si="3">SUM(M6:M8)</f>
        <v>391514.2</v>
      </c>
      <c r="N9" s="106">
        <f>M9-$G$9</f>
        <v>74102.25</v>
      </c>
    </row>
    <row r="10" spans="1:15" x14ac:dyDescent="0.25">
      <c r="B10" t="s">
        <v>146</v>
      </c>
      <c r="F10" s="69"/>
      <c r="G10" s="106"/>
      <c r="H10" s="106"/>
      <c r="I10" s="106"/>
      <c r="J10" s="106"/>
      <c r="K10" s="106"/>
      <c r="L10" s="106"/>
      <c r="M10" s="106"/>
      <c r="N10" s="106"/>
    </row>
    <row r="11" spans="1:15" x14ac:dyDescent="0.25">
      <c r="B11" t="s">
        <v>159</v>
      </c>
      <c r="F11" s="69"/>
      <c r="G11" s="106"/>
      <c r="H11" s="106">
        <f>-'Cash Book'!O29</f>
        <v>-29029.600000000002</v>
      </c>
      <c r="I11" s="106">
        <f>-'Cash Book'!O58</f>
        <v>-17358.410000000003</v>
      </c>
      <c r="J11" s="106">
        <f>-'Cash Book'!O90</f>
        <v>-28908.46</v>
      </c>
      <c r="K11" s="106">
        <f>-'Cash Book'!O114</f>
        <v>-13284.65</v>
      </c>
      <c r="L11" s="106">
        <f>-'Cash Book'!O136</f>
        <v>-19117.150000000001</v>
      </c>
      <c r="M11" s="106">
        <f>-'Cash Book'!O164</f>
        <v>-18362.039999999997</v>
      </c>
      <c r="N11" s="106"/>
    </row>
    <row r="12" spans="1:15" x14ac:dyDescent="0.25">
      <c r="B12" t="s">
        <v>170</v>
      </c>
      <c r="F12" s="69"/>
      <c r="G12" s="106"/>
      <c r="H12" s="106"/>
      <c r="I12" s="106"/>
      <c r="J12" s="106"/>
      <c r="K12" s="106"/>
      <c r="L12" s="106"/>
      <c r="M12" s="106"/>
      <c r="N12" s="106"/>
    </row>
    <row r="13" spans="1:15" x14ac:dyDescent="0.25">
      <c r="B13" t="s">
        <v>225</v>
      </c>
      <c r="F13" s="69"/>
      <c r="G13" s="106"/>
      <c r="H13" s="106"/>
      <c r="I13" s="106"/>
      <c r="J13" s="106"/>
      <c r="K13" s="106"/>
      <c r="L13" s="106"/>
      <c r="M13" s="106"/>
      <c r="N13" s="106"/>
    </row>
    <row r="14" spans="1:15" x14ac:dyDescent="0.25">
      <c r="B14" t="s">
        <v>229</v>
      </c>
      <c r="F14" s="69"/>
      <c r="G14" s="106"/>
      <c r="H14" s="106"/>
      <c r="I14" s="106"/>
      <c r="J14" s="106"/>
      <c r="K14" s="106"/>
      <c r="L14" s="106"/>
      <c r="M14" s="106"/>
      <c r="N14" s="106"/>
    </row>
    <row r="15" spans="1:15" x14ac:dyDescent="0.25">
      <c r="B15" t="s">
        <v>160</v>
      </c>
      <c r="F15" s="69"/>
      <c r="G15" s="106"/>
      <c r="H15" s="106"/>
      <c r="I15" s="106"/>
      <c r="J15" s="106"/>
      <c r="K15" s="106"/>
      <c r="L15" s="106"/>
      <c r="M15" s="106"/>
      <c r="N15" s="106"/>
    </row>
    <row r="16" spans="1:15" x14ac:dyDescent="0.25">
      <c r="B16" t="s">
        <v>162</v>
      </c>
      <c r="F16" s="69"/>
      <c r="G16" s="106"/>
      <c r="H16" s="106"/>
      <c r="I16" s="106"/>
      <c r="J16" s="106"/>
      <c r="K16" s="106"/>
      <c r="L16" s="106"/>
      <c r="M16" s="106"/>
      <c r="N16" s="106"/>
    </row>
    <row r="17" spans="1:16" x14ac:dyDescent="0.25">
      <c r="B17" t="s">
        <v>158</v>
      </c>
      <c r="F17" s="69"/>
      <c r="G17" s="106"/>
      <c r="H17" s="106">
        <f>'Cash Book'!C16</f>
        <v>92971.99</v>
      </c>
      <c r="I17" s="150">
        <f>'Cash Book'!C53</f>
        <v>4447.3600000000006</v>
      </c>
      <c r="J17" s="106">
        <f>'Cash Book'!C71</f>
        <v>3204.07</v>
      </c>
      <c r="K17" s="106">
        <f>'Cash Book'!C113</f>
        <v>90457.46</v>
      </c>
      <c r="L17" s="150">
        <f>'Cash Book'!C123</f>
        <v>905.29</v>
      </c>
      <c r="M17" s="106">
        <f>'Cash Book'!C150</f>
        <v>8164.39</v>
      </c>
      <c r="N17" s="106"/>
    </row>
    <row r="18" spans="1:16" x14ac:dyDescent="0.25">
      <c r="B18" t="s">
        <v>449</v>
      </c>
      <c r="F18" s="69"/>
      <c r="G18" s="106"/>
      <c r="H18" s="106"/>
      <c r="I18" s="106"/>
      <c r="J18" s="106">
        <v>12</v>
      </c>
      <c r="K18" s="106"/>
      <c r="L18" s="106"/>
      <c r="M18" s="106"/>
      <c r="N18" s="106"/>
    </row>
    <row r="19" spans="1:16" x14ac:dyDescent="0.25">
      <c r="B19" t="s">
        <v>185</v>
      </c>
      <c r="F19" s="69"/>
      <c r="G19" s="109"/>
      <c r="H19" s="109"/>
      <c r="I19" s="109"/>
      <c r="J19" s="109"/>
      <c r="K19" s="109"/>
      <c r="L19" s="109"/>
      <c r="M19" s="109"/>
      <c r="N19" s="106"/>
    </row>
    <row r="20" spans="1:16" x14ac:dyDescent="0.25">
      <c r="B20" t="s">
        <v>226</v>
      </c>
      <c r="F20" s="69"/>
      <c r="G20" s="109"/>
      <c r="H20" s="109"/>
      <c r="I20" s="109"/>
      <c r="J20" s="109"/>
      <c r="K20" s="109"/>
      <c r="L20" s="109"/>
      <c r="M20" s="109"/>
      <c r="N20" s="106"/>
    </row>
    <row r="21" spans="1:16" x14ac:dyDescent="0.25">
      <c r="B21" t="s">
        <v>228</v>
      </c>
      <c r="F21" s="69"/>
      <c r="G21" s="109"/>
      <c r="H21" s="109"/>
      <c r="I21" s="109"/>
      <c r="J21" s="109"/>
      <c r="K21" s="109"/>
      <c r="L21" s="109"/>
      <c r="M21" s="109"/>
      <c r="N21" s="106"/>
    </row>
    <row r="22" spans="1:16" x14ac:dyDescent="0.25">
      <c r="F22" s="69"/>
      <c r="G22" s="109"/>
      <c r="H22" s="109"/>
      <c r="I22" s="109"/>
      <c r="J22" s="109"/>
      <c r="K22" s="109"/>
      <c r="L22" s="109"/>
      <c r="M22" s="109"/>
      <c r="N22" s="106"/>
    </row>
    <row r="23" spans="1:16" ht="15.75" thickBot="1" x14ac:dyDescent="0.3">
      <c r="A23" s="25" t="s">
        <v>181</v>
      </c>
      <c r="F23" s="69"/>
      <c r="G23" s="109"/>
      <c r="H23" s="110">
        <f t="shared" ref="H23:M23" si="4">SUM(H10:H21)+G9</f>
        <v>381354.34</v>
      </c>
      <c r="I23" s="110">
        <f t="shared" si="4"/>
        <v>368443.29</v>
      </c>
      <c r="J23" s="110">
        <f t="shared" si="4"/>
        <v>342750.89999999997</v>
      </c>
      <c r="K23" s="110">
        <f t="shared" si="4"/>
        <v>419923.71</v>
      </c>
      <c r="L23" s="110">
        <f t="shared" si="4"/>
        <v>401711.85000000003</v>
      </c>
      <c r="M23" s="110">
        <f t="shared" si="4"/>
        <v>391514.19999999995</v>
      </c>
      <c r="N23" s="106"/>
    </row>
    <row r="24" spans="1:16" ht="15.75" thickTop="1" x14ac:dyDescent="0.25">
      <c r="F24" s="69"/>
      <c r="G24" s="106"/>
      <c r="H24" s="106"/>
      <c r="I24" s="106"/>
      <c r="J24" s="106"/>
      <c r="K24" s="106"/>
      <c r="L24" s="106"/>
      <c r="M24" s="106"/>
      <c r="N24" s="106"/>
    </row>
    <row r="25" spans="1:16" ht="15.75" thickBot="1" x14ac:dyDescent="0.3">
      <c r="F25" s="69"/>
      <c r="G25" s="107" t="s">
        <v>161</v>
      </c>
      <c r="H25" s="110">
        <f t="shared" ref="H25:M25" si="5">H9-H23</f>
        <v>0</v>
      </c>
      <c r="I25" s="110">
        <f t="shared" si="5"/>
        <v>0</v>
      </c>
      <c r="J25" s="110">
        <f t="shared" si="5"/>
        <v>0</v>
      </c>
      <c r="K25" s="110">
        <f t="shared" si="5"/>
        <v>0</v>
      </c>
      <c r="L25" s="110">
        <f t="shared" si="5"/>
        <v>0</v>
      </c>
      <c r="M25" s="110">
        <f t="shared" si="5"/>
        <v>0</v>
      </c>
      <c r="N25" s="106"/>
    </row>
    <row r="26" spans="1:16" ht="15.75" thickTop="1" x14ac:dyDescent="0.25">
      <c r="A26" t="s">
        <v>171</v>
      </c>
      <c r="G26" s="22"/>
      <c r="H26" s="22"/>
      <c r="I26" s="22"/>
      <c r="J26" s="22"/>
      <c r="K26" s="22"/>
      <c r="L26" s="22"/>
      <c r="M26" s="22"/>
      <c r="N26" s="22"/>
    </row>
    <row r="27" spans="1:16" x14ac:dyDescent="0.25">
      <c r="A27" t="s">
        <v>164</v>
      </c>
      <c r="G27" s="22"/>
      <c r="H27" s="106">
        <f>'Current Acc Trans'!F164</f>
        <v>1037.989999999998</v>
      </c>
      <c r="I27" s="106">
        <f>'Current Acc Trans'!F120</f>
        <v>4447.3600000000006</v>
      </c>
      <c r="J27" s="106">
        <f>'Current Acc Trans'!F89</f>
        <v>3204.07</v>
      </c>
      <c r="K27" s="106">
        <f>'Current Acc Trans'!F59</f>
        <v>54007.46</v>
      </c>
      <c r="L27" s="106">
        <f>'Current Acc Trans'!F36</f>
        <v>905.29</v>
      </c>
      <c r="M27" s="106">
        <f>'Current Acc Trans'!F3</f>
        <v>8164.39</v>
      </c>
      <c r="N27" s="106"/>
      <c r="O27" s="106"/>
      <c r="P27" s="69"/>
    </row>
    <row r="28" spans="1:16" x14ac:dyDescent="0.25">
      <c r="A28" t="s">
        <v>168</v>
      </c>
      <c r="G28" s="22"/>
      <c r="H28" s="106">
        <f>-'Current Acc Trans'!G164</f>
        <v>-29029.600000000002</v>
      </c>
      <c r="I28" s="106">
        <f>-'Current Acc Trans'!G120</f>
        <v>-17358.410000000003</v>
      </c>
      <c r="J28" s="106">
        <f>-'Current Acc Trans'!G89</f>
        <v>-28896.46000000001</v>
      </c>
      <c r="K28" s="106">
        <f>-'Current Acc Trans'!G59</f>
        <v>-13284.65</v>
      </c>
      <c r="L28" s="106">
        <f>-'Current Acc Trans'!G36</f>
        <v>-19117.150000000009</v>
      </c>
      <c r="M28" s="106">
        <f>-'Current Acc Trans'!G3</f>
        <v>-18362.04</v>
      </c>
      <c r="N28" s="106"/>
      <c r="O28" s="106"/>
    </row>
    <row r="29" spans="1:16" x14ac:dyDescent="0.25">
      <c r="A29" t="s">
        <v>165</v>
      </c>
      <c r="G29" s="106"/>
      <c r="H29" s="106">
        <v>91934</v>
      </c>
      <c r="I29" s="106"/>
      <c r="J29" s="106"/>
      <c r="K29" s="106">
        <v>86450</v>
      </c>
      <c r="L29" s="106"/>
      <c r="M29" s="106"/>
      <c r="N29" s="106"/>
      <c r="O29" s="106"/>
    </row>
    <row r="30" spans="1:16" x14ac:dyDescent="0.25">
      <c r="A30" t="s">
        <v>169</v>
      </c>
      <c r="G30" s="106"/>
      <c r="H30" s="106">
        <v>-50000</v>
      </c>
      <c r="I30" s="106"/>
      <c r="J30" s="106"/>
      <c r="K30" s="106">
        <v>-50000</v>
      </c>
      <c r="L30" s="106"/>
      <c r="M30" s="106"/>
      <c r="N30" s="106"/>
      <c r="O30" s="106"/>
    </row>
    <row r="31" spans="1:16" x14ac:dyDescent="0.25">
      <c r="G31" s="22"/>
      <c r="H31" s="106"/>
      <c r="I31" s="106"/>
      <c r="J31" s="106"/>
      <c r="K31" s="106"/>
      <c r="L31" s="106"/>
      <c r="M31" s="106"/>
      <c r="N31" s="106"/>
      <c r="O31" s="106"/>
    </row>
    <row r="32" spans="1:16" x14ac:dyDescent="0.25">
      <c r="A32" t="s">
        <v>166</v>
      </c>
      <c r="G32" s="107"/>
      <c r="H32" s="106">
        <f t="shared" ref="H32:I32" si="6">SUM(H27:H30)</f>
        <v>13942.39</v>
      </c>
      <c r="I32" s="106">
        <f t="shared" si="6"/>
        <v>-12911.050000000003</v>
      </c>
      <c r="J32" s="106">
        <f>SUM(J27:J30)</f>
        <v>-25692.39000000001</v>
      </c>
      <c r="K32" s="106">
        <f>SUM(K27:K30)</f>
        <v>77172.81</v>
      </c>
      <c r="L32" s="106">
        <f>SUM(L27:L30)</f>
        <v>-18211.860000000008</v>
      </c>
      <c r="M32" s="106">
        <f>SUM(M27:M30)</f>
        <v>-10197.650000000001</v>
      </c>
      <c r="N32" s="106"/>
      <c r="O32" s="106"/>
    </row>
    <row r="33" spans="1:36" x14ac:dyDescent="0.25">
      <c r="A33" t="s">
        <v>167</v>
      </c>
      <c r="G33" s="22"/>
      <c r="H33" s="106">
        <f>H32+G9</f>
        <v>331354.34000000003</v>
      </c>
      <c r="I33" s="106">
        <f>I32+H9</f>
        <v>368443.29</v>
      </c>
      <c r="J33" s="106">
        <f>J32+I9</f>
        <v>342750.89999999997</v>
      </c>
      <c r="K33" s="106">
        <f>K32+I9</f>
        <v>445616.1</v>
      </c>
      <c r="L33" s="106">
        <f>L32+K9</f>
        <v>401711.85000000003</v>
      </c>
      <c r="M33" s="106">
        <f>M32+L9</f>
        <v>391514.19999999995</v>
      </c>
      <c r="N33" s="106"/>
      <c r="O33" s="106"/>
    </row>
    <row r="35" spans="1:36" x14ac:dyDescent="0.25">
      <c r="H35" s="69"/>
      <c r="I35" s="69"/>
      <c r="J35" s="69"/>
      <c r="K35" s="69"/>
      <c r="L35" s="69"/>
      <c r="M35" s="69"/>
    </row>
    <row r="36" spans="1:36" x14ac:dyDescent="0.25">
      <c r="H36" s="69"/>
      <c r="I36" s="69"/>
      <c r="J36" s="69"/>
      <c r="K36" s="69"/>
      <c r="L36" s="69"/>
      <c r="M36" s="69"/>
    </row>
    <row r="37" spans="1:36" ht="26.25" x14ac:dyDescent="0.4">
      <c r="J37" s="69"/>
      <c r="K37" s="69"/>
      <c r="L37" s="69"/>
      <c r="M37" s="69"/>
      <c r="AJ37" s="43"/>
    </row>
    <row r="40" spans="1:36" x14ac:dyDescent="0.25">
      <c r="P40" s="149"/>
    </row>
  </sheetData>
  <conditionalFormatting sqref="F6:O7 F8:N25 N18:O18 H27:O33">
    <cfRule type="cellIs" dxfId="10" priority="9" operator="lessThan">
      <formula>0</formula>
    </cfRule>
  </conditionalFormatting>
  <pageMargins left="0.7" right="0.7" top="0.75" bottom="0.75" header="0.3" footer="0.3"/>
  <pageSetup scale="97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B454B-485A-4CDA-9579-44EA99795D6A}">
  <sheetPr filterMode="1"/>
  <dimension ref="A1:G199"/>
  <sheetViews>
    <sheetView workbookViewId="0">
      <selection activeCell="M25" sqref="M25"/>
    </sheetView>
  </sheetViews>
  <sheetFormatPr defaultColWidth="14.5703125" defaultRowHeight="15" x14ac:dyDescent="0.25"/>
  <cols>
    <col min="2" max="2" width="111" customWidth="1"/>
  </cols>
  <sheetData>
    <row r="1" spans="1:7" x14ac:dyDescent="0.25">
      <c r="A1" t="s">
        <v>253</v>
      </c>
    </row>
    <row r="2" spans="1:7" ht="30" x14ac:dyDescent="0.25">
      <c r="A2" s="75" t="s">
        <v>7</v>
      </c>
      <c r="B2" s="75" t="s">
        <v>14</v>
      </c>
      <c r="C2" s="75" t="s">
        <v>172</v>
      </c>
      <c r="D2" s="75" t="s">
        <v>173</v>
      </c>
      <c r="E2" s="75" t="s">
        <v>174</v>
      </c>
      <c r="F2" s="78" t="s">
        <v>175</v>
      </c>
      <c r="G2" s="78" t="s">
        <v>176</v>
      </c>
    </row>
    <row r="3" spans="1:7" s="151" customFormat="1" x14ac:dyDescent="0.25">
      <c r="A3" s="76">
        <v>45561</v>
      </c>
      <c r="B3" s="55" t="s">
        <v>551</v>
      </c>
      <c r="C3" s="77"/>
      <c r="D3" s="74">
        <v>140.82</v>
      </c>
      <c r="E3" s="74">
        <v>28359.45</v>
      </c>
      <c r="F3" s="141">
        <f>SUM(C3:C35)</f>
        <v>8164.39</v>
      </c>
      <c r="G3" s="141">
        <f>SUM(D3:D35)</f>
        <v>18362.04</v>
      </c>
    </row>
    <row r="4" spans="1:7" s="151" customFormat="1" x14ac:dyDescent="0.25">
      <c r="A4" s="76">
        <v>45561</v>
      </c>
      <c r="B4" s="55" t="s">
        <v>552</v>
      </c>
      <c r="C4" s="77"/>
      <c r="D4" s="74">
        <v>41.6</v>
      </c>
      <c r="E4" s="74">
        <v>28500.27</v>
      </c>
      <c r="F4" s="164"/>
    </row>
    <row r="5" spans="1:7" s="151" customFormat="1" x14ac:dyDescent="0.25">
      <c r="A5" s="76">
        <v>45561</v>
      </c>
      <c r="B5" s="55" t="s">
        <v>553</v>
      </c>
      <c r="C5" s="77"/>
      <c r="D5" s="74">
        <v>984</v>
      </c>
      <c r="E5" s="74">
        <v>28541.87</v>
      </c>
      <c r="F5" s="164"/>
    </row>
    <row r="6" spans="1:7" s="151" customFormat="1" x14ac:dyDescent="0.25">
      <c r="A6" s="76">
        <v>45561</v>
      </c>
      <c r="B6" s="55" t="s">
        <v>554</v>
      </c>
      <c r="C6" s="77"/>
      <c r="D6" s="74">
        <v>432</v>
      </c>
      <c r="E6" s="74">
        <v>29525.87</v>
      </c>
      <c r="F6" s="164"/>
    </row>
    <row r="7" spans="1:7" s="151" customFormat="1" x14ac:dyDescent="0.25">
      <c r="A7" s="76">
        <v>45561</v>
      </c>
      <c r="B7" s="55" t="s">
        <v>555</v>
      </c>
      <c r="C7" s="77"/>
      <c r="D7" s="74">
        <v>1321.51</v>
      </c>
      <c r="E7" s="74">
        <v>29957.87</v>
      </c>
      <c r="F7" s="164"/>
    </row>
    <row r="8" spans="1:7" s="151" customFormat="1" x14ac:dyDescent="0.25">
      <c r="A8" s="76">
        <v>45561</v>
      </c>
      <c r="B8" s="55" t="s">
        <v>556</v>
      </c>
      <c r="C8" s="77"/>
      <c r="D8" s="74">
        <v>199.8</v>
      </c>
      <c r="E8" s="74">
        <v>31279.38</v>
      </c>
      <c r="F8" s="164"/>
    </row>
    <row r="9" spans="1:7" s="151" customFormat="1" x14ac:dyDescent="0.25">
      <c r="A9" s="76">
        <v>45561</v>
      </c>
      <c r="B9" s="55" t="s">
        <v>557</v>
      </c>
      <c r="C9" s="77"/>
      <c r="D9" s="74">
        <v>70</v>
      </c>
      <c r="E9" s="74">
        <v>31479.18</v>
      </c>
      <c r="F9" s="164"/>
    </row>
    <row r="10" spans="1:7" s="151" customFormat="1" x14ac:dyDescent="0.25">
      <c r="A10" s="76">
        <v>45561</v>
      </c>
      <c r="B10" s="55" t="s">
        <v>558</v>
      </c>
      <c r="C10" s="77"/>
      <c r="D10" s="74">
        <v>68.900000000000006</v>
      </c>
      <c r="E10" s="74">
        <v>31549.18</v>
      </c>
      <c r="F10" s="164"/>
    </row>
    <row r="11" spans="1:7" s="151" customFormat="1" x14ac:dyDescent="0.25">
      <c r="A11" s="76">
        <v>45561</v>
      </c>
      <c r="B11" s="55" t="s">
        <v>382</v>
      </c>
      <c r="C11" s="77"/>
      <c r="D11" s="74">
        <v>1807.81</v>
      </c>
      <c r="E11" s="74">
        <v>31618.080000000002</v>
      </c>
      <c r="F11" s="164"/>
    </row>
    <row r="12" spans="1:7" s="151" customFormat="1" x14ac:dyDescent="0.25">
      <c r="A12" s="76">
        <v>45561</v>
      </c>
      <c r="B12" s="55" t="s">
        <v>559</v>
      </c>
      <c r="C12" s="77"/>
      <c r="D12" s="74">
        <v>84</v>
      </c>
      <c r="E12" s="74">
        <v>33425.89</v>
      </c>
      <c r="F12" s="164"/>
    </row>
    <row r="13" spans="1:7" s="151" customFormat="1" x14ac:dyDescent="0.25">
      <c r="A13" s="76">
        <v>45561</v>
      </c>
      <c r="B13" s="55" t="s">
        <v>560</v>
      </c>
      <c r="C13" s="77"/>
      <c r="D13" s="74">
        <v>7800</v>
      </c>
      <c r="E13" s="74">
        <v>33509.89</v>
      </c>
      <c r="F13" s="164"/>
    </row>
    <row r="14" spans="1:7" s="151" customFormat="1" x14ac:dyDescent="0.25">
      <c r="A14" s="76">
        <v>45561</v>
      </c>
      <c r="B14" s="55" t="s">
        <v>561</v>
      </c>
      <c r="C14" s="77"/>
      <c r="D14" s="74">
        <v>96.59</v>
      </c>
      <c r="E14" s="74">
        <v>41309.89</v>
      </c>
      <c r="F14" s="164"/>
    </row>
    <row r="15" spans="1:7" s="151" customFormat="1" x14ac:dyDescent="0.25">
      <c r="A15" s="76">
        <v>45561</v>
      </c>
      <c r="B15" s="55" t="s">
        <v>333</v>
      </c>
      <c r="C15" s="77"/>
      <c r="D15" s="74">
        <v>790.88</v>
      </c>
      <c r="E15" s="74">
        <v>41406.480000000003</v>
      </c>
      <c r="F15" s="164"/>
    </row>
    <row r="16" spans="1:7" s="151" customFormat="1" x14ac:dyDescent="0.25">
      <c r="A16" s="76">
        <v>45561</v>
      </c>
      <c r="B16" s="55" t="s">
        <v>562</v>
      </c>
      <c r="C16" s="77"/>
      <c r="D16" s="74">
        <v>1617.75</v>
      </c>
      <c r="E16" s="74">
        <v>42197.36</v>
      </c>
      <c r="F16" s="164"/>
    </row>
    <row r="17" spans="1:7" s="151" customFormat="1" x14ac:dyDescent="0.25">
      <c r="A17" s="76">
        <v>45561</v>
      </c>
      <c r="B17" s="55" t="s">
        <v>563</v>
      </c>
      <c r="C17" s="77"/>
      <c r="D17" s="74">
        <v>313.57</v>
      </c>
      <c r="E17" s="74">
        <v>43815.11</v>
      </c>
      <c r="F17" s="164"/>
    </row>
    <row r="18" spans="1:7" s="151" customFormat="1" x14ac:dyDescent="0.25">
      <c r="A18" s="76">
        <v>45561</v>
      </c>
      <c r="B18" s="55" t="s">
        <v>564</v>
      </c>
      <c r="C18" s="77"/>
      <c r="D18" s="74">
        <v>1423.49</v>
      </c>
      <c r="E18" s="74">
        <v>44128.68</v>
      </c>
      <c r="F18" s="164"/>
    </row>
    <row r="19" spans="1:7" s="151" customFormat="1" x14ac:dyDescent="0.25">
      <c r="A19" s="76">
        <v>45560</v>
      </c>
      <c r="B19" s="55" t="s">
        <v>565</v>
      </c>
      <c r="C19" s="74">
        <v>81</v>
      </c>
      <c r="D19" s="77"/>
      <c r="E19" s="74">
        <v>45552.17</v>
      </c>
      <c r="F19" s="164"/>
    </row>
    <row r="20" spans="1:7" x14ac:dyDescent="0.25">
      <c r="A20" s="76">
        <v>45559</v>
      </c>
      <c r="B20" s="55" t="s">
        <v>542</v>
      </c>
      <c r="C20" s="74">
        <v>27</v>
      </c>
      <c r="D20" s="77"/>
      <c r="E20" s="74">
        <v>45471.17</v>
      </c>
      <c r="F20" s="170"/>
      <c r="G20" s="170"/>
    </row>
    <row r="21" spans="1:7" s="151" customFormat="1" x14ac:dyDescent="0.25">
      <c r="A21" s="76">
        <v>45555</v>
      </c>
      <c r="B21" s="55" t="s">
        <v>543</v>
      </c>
      <c r="C21" s="74">
        <v>27</v>
      </c>
      <c r="D21" s="77"/>
      <c r="E21" s="74">
        <v>45444.17</v>
      </c>
      <c r="F21" s="170"/>
      <c r="G21" s="170"/>
    </row>
    <row r="22" spans="1:7" s="151" customFormat="1" x14ac:dyDescent="0.25">
      <c r="A22" s="76">
        <v>45553</v>
      </c>
      <c r="B22" s="55" t="s">
        <v>451</v>
      </c>
      <c r="C22" s="77"/>
      <c r="D22" s="74">
        <v>12</v>
      </c>
      <c r="E22" s="74">
        <v>45417.17</v>
      </c>
      <c r="F22" s="170"/>
      <c r="G22" s="170"/>
    </row>
    <row r="23" spans="1:7" s="151" customFormat="1" x14ac:dyDescent="0.25">
      <c r="A23" s="76">
        <v>45551</v>
      </c>
      <c r="B23" s="55" t="s">
        <v>178</v>
      </c>
      <c r="C23" s="77"/>
      <c r="D23" s="74">
        <v>288.74</v>
      </c>
      <c r="E23" s="74">
        <v>45429.17</v>
      </c>
      <c r="F23" s="170"/>
      <c r="G23" s="170"/>
    </row>
    <row r="24" spans="1:7" s="151" customFormat="1" x14ac:dyDescent="0.25">
      <c r="A24" s="76">
        <v>45548</v>
      </c>
      <c r="B24" s="55" t="s">
        <v>541</v>
      </c>
      <c r="C24" s="169"/>
      <c r="D24" s="171">
        <v>50</v>
      </c>
      <c r="E24" s="74">
        <f>E25-D24</f>
        <v>45717.91</v>
      </c>
      <c r="F24" s="170"/>
      <c r="G24" s="170"/>
    </row>
    <row r="25" spans="1:7" s="151" customFormat="1" x14ac:dyDescent="0.25">
      <c r="A25" s="76">
        <v>45548</v>
      </c>
      <c r="B25" s="55" t="s">
        <v>502</v>
      </c>
      <c r="C25" s="74">
        <v>8</v>
      </c>
      <c r="D25" s="77"/>
      <c r="E25" s="74">
        <v>45767.91</v>
      </c>
      <c r="F25" s="164"/>
    </row>
    <row r="26" spans="1:7" s="151" customFormat="1" x14ac:dyDescent="0.25">
      <c r="A26" s="76">
        <v>45547</v>
      </c>
      <c r="B26" s="55" t="s">
        <v>503</v>
      </c>
      <c r="C26" s="74">
        <v>24</v>
      </c>
      <c r="D26" s="77"/>
      <c r="E26" s="74">
        <v>45759.91</v>
      </c>
      <c r="F26" s="164"/>
    </row>
    <row r="27" spans="1:7" s="151" customFormat="1" x14ac:dyDescent="0.25">
      <c r="A27" s="76">
        <v>45547</v>
      </c>
      <c r="B27" s="55" t="s">
        <v>504</v>
      </c>
      <c r="C27" s="74">
        <v>12</v>
      </c>
      <c r="D27" s="77"/>
      <c r="E27" s="74">
        <v>45735.91</v>
      </c>
      <c r="F27" s="164"/>
    </row>
    <row r="28" spans="1:7" s="151" customFormat="1" x14ac:dyDescent="0.25">
      <c r="A28" s="76">
        <v>45545</v>
      </c>
      <c r="B28" s="55" t="s">
        <v>505</v>
      </c>
      <c r="C28" s="77"/>
      <c r="D28" s="74">
        <v>26.1</v>
      </c>
      <c r="E28" s="74">
        <v>45723.91</v>
      </c>
      <c r="F28" s="164"/>
    </row>
    <row r="29" spans="1:7" s="151" customFormat="1" x14ac:dyDescent="0.25">
      <c r="A29" s="76">
        <v>45540</v>
      </c>
      <c r="B29" s="55" t="s">
        <v>180</v>
      </c>
      <c r="C29" s="74">
        <v>2084.87</v>
      </c>
      <c r="D29" s="77"/>
      <c r="E29" s="74">
        <v>45750.01</v>
      </c>
      <c r="F29" s="164"/>
    </row>
    <row r="30" spans="1:7" s="151" customFormat="1" x14ac:dyDescent="0.25">
      <c r="A30" s="76">
        <v>45538</v>
      </c>
      <c r="B30" s="55" t="s">
        <v>179</v>
      </c>
      <c r="C30" s="74">
        <v>108</v>
      </c>
      <c r="D30" s="77"/>
      <c r="E30" s="74">
        <v>43665.14</v>
      </c>
      <c r="F30" s="164"/>
    </row>
    <row r="31" spans="1:7" s="151" customFormat="1" x14ac:dyDescent="0.25">
      <c r="A31" s="76">
        <v>45538</v>
      </c>
      <c r="B31" s="55" t="s">
        <v>506</v>
      </c>
      <c r="C31" s="77"/>
      <c r="D31" s="74">
        <v>247.37</v>
      </c>
      <c r="E31" s="74">
        <v>43557.14</v>
      </c>
      <c r="F31" s="164"/>
    </row>
    <row r="32" spans="1:7" s="151" customFormat="1" x14ac:dyDescent="0.25">
      <c r="A32" s="76">
        <v>45537</v>
      </c>
      <c r="B32" s="55" t="s">
        <v>507</v>
      </c>
      <c r="C32" s="77"/>
      <c r="D32" s="74">
        <v>359</v>
      </c>
      <c r="E32" s="74">
        <v>43804.51</v>
      </c>
      <c r="F32" s="164"/>
    </row>
    <row r="33" spans="1:7" s="151" customFormat="1" x14ac:dyDescent="0.25">
      <c r="A33" s="76">
        <v>45537</v>
      </c>
      <c r="B33" s="55" t="s">
        <v>259</v>
      </c>
      <c r="C33" s="77"/>
      <c r="D33" s="74">
        <v>96.07</v>
      </c>
      <c r="E33" s="74">
        <v>44163.51</v>
      </c>
      <c r="F33" s="164"/>
    </row>
    <row r="34" spans="1:7" s="151" customFormat="1" x14ac:dyDescent="0.25">
      <c r="A34" s="76">
        <v>45537</v>
      </c>
      <c r="B34" s="55" t="s">
        <v>258</v>
      </c>
      <c r="C34" s="77"/>
      <c r="D34" s="74">
        <v>90.04</v>
      </c>
      <c r="E34" s="74">
        <v>44259.58</v>
      </c>
      <c r="F34" s="164"/>
    </row>
    <row r="35" spans="1:7" s="151" customFormat="1" x14ac:dyDescent="0.25">
      <c r="A35" s="76">
        <v>45537</v>
      </c>
      <c r="B35" s="55" t="s">
        <v>508</v>
      </c>
      <c r="C35" s="74">
        <v>5792.52</v>
      </c>
      <c r="D35" s="77"/>
      <c r="E35" s="74">
        <v>44349.62</v>
      </c>
      <c r="F35" s="164"/>
    </row>
    <row r="36" spans="1:7" s="151" customFormat="1" x14ac:dyDescent="0.25">
      <c r="A36" s="76">
        <v>45534</v>
      </c>
      <c r="B36" s="55" t="s">
        <v>509</v>
      </c>
      <c r="C36" s="77"/>
      <c r="D36" s="74">
        <v>8651</v>
      </c>
      <c r="E36" s="74">
        <v>38557.1</v>
      </c>
      <c r="F36" s="141">
        <f>SUM(C36:C58)</f>
        <v>905.29</v>
      </c>
      <c r="G36" s="141">
        <f>SUM(D36:D58)</f>
        <v>19117.150000000009</v>
      </c>
    </row>
    <row r="37" spans="1:7" s="151" customFormat="1" x14ac:dyDescent="0.25">
      <c r="A37" s="76">
        <v>45534</v>
      </c>
      <c r="B37" s="55" t="s">
        <v>510</v>
      </c>
      <c r="C37" s="77"/>
      <c r="D37" s="74">
        <v>756</v>
      </c>
      <c r="E37" s="74">
        <v>47208.1</v>
      </c>
      <c r="F37" s="164"/>
    </row>
    <row r="38" spans="1:7" s="151" customFormat="1" x14ac:dyDescent="0.25">
      <c r="A38" s="76">
        <v>45534</v>
      </c>
      <c r="B38" s="55" t="s">
        <v>511</v>
      </c>
      <c r="C38" s="77"/>
      <c r="D38" s="74">
        <v>23.99</v>
      </c>
      <c r="E38" s="74">
        <v>47964.1</v>
      </c>
      <c r="F38" s="164"/>
    </row>
    <row r="39" spans="1:7" s="151" customFormat="1" x14ac:dyDescent="0.25">
      <c r="A39" s="76">
        <v>45534</v>
      </c>
      <c r="B39" s="55" t="s">
        <v>512</v>
      </c>
      <c r="C39" s="77"/>
      <c r="D39" s="74">
        <v>38.619999999999997</v>
      </c>
      <c r="E39" s="74">
        <v>47988.09</v>
      </c>
      <c r="F39" s="164"/>
    </row>
    <row r="40" spans="1:7" s="151" customFormat="1" x14ac:dyDescent="0.25">
      <c r="A40" s="76">
        <v>45534</v>
      </c>
      <c r="B40" s="55" t="s">
        <v>513</v>
      </c>
      <c r="C40" s="77"/>
      <c r="D40" s="74">
        <v>137.94</v>
      </c>
      <c r="E40" s="74">
        <v>48026.71</v>
      </c>
      <c r="F40" s="164"/>
    </row>
    <row r="41" spans="1:7" s="151" customFormat="1" x14ac:dyDescent="0.25">
      <c r="A41" s="76">
        <v>45534</v>
      </c>
      <c r="B41" s="55" t="s">
        <v>514</v>
      </c>
      <c r="C41" s="77"/>
      <c r="D41" s="74">
        <v>216</v>
      </c>
      <c r="E41" s="74">
        <v>48164.65</v>
      </c>
      <c r="F41" s="164"/>
    </row>
    <row r="42" spans="1:7" s="151" customFormat="1" x14ac:dyDescent="0.25">
      <c r="A42" s="76">
        <v>45534</v>
      </c>
      <c r="B42" s="55" t="s">
        <v>330</v>
      </c>
      <c r="C42" s="77"/>
      <c r="D42" s="74">
        <v>1897.01</v>
      </c>
      <c r="E42" s="74">
        <v>48380.65</v>
      </c>
      <c r="F42" s="164"/>
    </row>
    <row r="43" spans="1:7" s="151" customFormat="1" x14ac:dyDescent="0.25">
      <c r="A43" s="76">
        <v>45534</v>
      </c>
      <c r="B43" s="55" t="s">
        <v>515</v>
      </c>
      <c r="C43" s="77"/>
      <c r="D43" s="74">
        <v>68.39</v>
      </c>
      <c r="E43" s="74">
        <v>50277.66</v>
      </c>
      <c r="F43" s="164"/>
    </row>
    <row r="44" spans="1:7" s="151" customFormat="1" x14ac:dyDescent="0.25">
      <c r="A44" s="76">
        <v>45534</v>
      </c>
      <c r="B44" s="55" t="s">
        <v>333</v>
      </c>
      <c r="C44" s="77"/>
      <c r="D44" s="74">
        <v>1129.23</v>
      </c>
      <c r="E44" s="74">
        <v>50346.05</v>
      </c>
      <c r="F44" s="164"/>
    </row>
    <row r="45" spans="1:7" s="151" customFormat="1" x14ac:dyDescent="0.25">
      <c r="A45" s="76">
        <v>45534</v>
      </c>
      <c r="B45" s="55" t="s">
        <v>516</v>
      </c>
      <c r="C45" s="77"/>
      <c r="D45" s="74">
        <v>124.32</v>
      </c>
      <c r="E45" s="74">
        <v>51475.28</v>
      </c>
      <c r="F45" s="164"/>
    </row>
    <row r="46" spans="1:7" s="151" customFormat="1" x14ac:dyDescent="0.25">
      <c r="A46" s="76">
        <v>45532</v>
      </c>
      <c r="B46" s="55" t="s">
        <v>177</v>
      </c>
      <c r="C46" s="74">
        <v>81</v>
      </c>
      <c r="D46" s="77"/>
      <c r="E46" s="74">
        <v>51599.6</v>
      </c>
      <c r="F46" s="164"/>
    </row>
    <row r="47" spans="1:7" s="151" customFormat="1" x14ac:dyDescent="0.25">
      <c r="A47" s="76">
        <v>45530</v>
      </c>
      <c r="B47" s="55" t="s">
        <v>517</v>
      </c>
      <c r="C47" s="77"/>
      <c r="D47" s="74">
        <v>1617.75</v>
      </c>
      <c r="E47" s="74">
        <v>51518.6</v>
      </c>
      <c r="F47" s="164"/>
    </row>
    <row r="48" spans="1:7" s="151" customFormat="1" x14ac:dyDescent="0.25">
      <c r="A48" s="76">
        <v>45530</v>
      </c>
      <c r="B48" s="55" t="s">
        <v>518</v>
      </c>
      <c r="C48" s="77"/>
      <c r="D48" s="74">
        <v>313.77</v>
      </c>
      <c r="E48" s="74">
        <v>53136.35</v>
      </c>
      <c r="F48" s="164"/>
    </row>
    <row r="49" spans="1:7" s="151" customFormat="1" x14ac:dyDescent="0.25">
      <c r="A49" s="76">
        <v>45530</v>
      </c>
      <c r="B49" s="55" t="s">
        <v>519</v>
      </c>
      <c r="C49" s="77"/>
      <c r="D49" s="74">
        <v>1423.29</v>
      </c>
      <c r="E49" s="74">
        <v>53450.12</v>
      </c>
      <c r="F49" s="164"/>
    </row>
    <row r="50" spans="1:7" s="151" customFormat="1" x14ac:dyDescent="0.25">
      <c r="A50" s="76">
        <v>45530</v>
      </c>
      <c r="B50" s="55" t="s">
        <v>520</v>
      </c>
      <c r="C50" s="77"/>
      <c r="D50" s="74">
        <v>1491.72</v>
      </c>
      <c r="E50" s="74">
        <v>54873.41</v>
      </c>
      <c r="F50" s="164"/>
    </row>
    <row r="51" spans="1:7" s="151" customFormat="1" x14ac:dyDescent="0.25">
      <c r="A51" s="76">
        <v>45525</v>
      </c>
      <c r="B51" s="55" t="s">
        <v>521</v>
      </c>
      <c r="C51" s="77"/>
      <c r="D51" s="74">
        <v>356.4</v>
      </c>
      <c r="E51" s="74">
        <v>56365.13</v>
      </c>
      <c r="F51" s="164"/>
    </row>
    <row r="52" spans="1:7" s="151" customFormat="1" x14ac:dyDescent="0.25">
      <c r="A52" s="76">
        <v>45523</v>
      </c>
      <c r="B52" s="55" t="s">
        <v>451</v>
      </c>
      <c r="C52" s="77"/>
      <c r="D52" s="74">
        <v>12</v>
      </c>
      <c r="E52" s="74">
        <v>56721.53</v>
      </c>
      <c r="F52" s="164"/>
    </row>
    <row r="53" spans="1:7" s="151" customFormat="1" x14ac:dyDescent="0.25">
      <c r="A53" s="76">
        <v>45519</v>
      </c>
      <c r="B53" s="55" t="s">
        <v>178</v>
      </c>
      <c r="C53" s="77"/>
      <c r="D53" s="74">
        <v>429.72</v>
      </c>
      <c r="E53" s="74">
        <v>56733.53</v>
      </c>
      <c r="F53" s="164"/>
    </row>
    <row r="54" spans="1:7" s="151" customFormat="1" x14ac:dyDescent="0.25">
      <c r="A54" s="76">
        <v>45516</v>
      </c>
      <c r="B54" s="55" t="s">
        <v>486</v>
      </c>
      <c r="C54" s="77"/>
      <c r="D54" s="74">
        <v>50.02</v>
      </c>
      <c r="E54" s="74">
        <v>57163.25</v>
      </c>
      <c r="F54" s="164"/>
    </row>
    <row r="55" spans="1:7" s="151" customFormat="1" x14ac:dyDescent="0.25">
      <c r="A55" s="76">
        <v>45513</v>
      </c>
      <c r="B55" s="55" t="s">
        <v>487</v>
      </c>
      <c r="C55" s="74">
        <v>30</v>
      </c>
      <c r="D55" s="77"/>
      <c r="E55" s="74">
        <v>57213.27</v>
      </c>
      <c r="F55" s="164"/>
    </row>
    <row r="56" spans="1:7" s="151" customFormat="1" x14ac:dyDescent="0.25">
      <c r="A56" s="76">
        <v>45511</v>
      </c>
      <c r="B56" s="55" t="s">
        <v>180</v>
      </c>
      <c r="C56" s="74">
        <v>794.29</v>
      </c>
      <c r="D56" s="77"/>
      <c r="E56" s="74">
        <v>57183.27</v>
      </c>
      <c r="F56" s="164"/>
    </row>
    <row r="57" spans="1:7" s="151" customFormat="1" x14ac:dyDescent="0.25">
      <c r="A57" s="76">
        <v>45505</v>
      </c>
      <c r="B57" s="55" t="s">
        <v>259</v>
      </c>
      <c r="C57" s="77"/>
      <c r="D57" s="74">
        <v>184.33</v>
      </c>
      <c r="E57" s="74">
        <v>56388.98</v>
      </c>
      <c r="F57" s="164"/>
    </row>
    <row r="58" spans="1:7" s="151" customFormat="1" x14ac:dyDescent="0.25">
      <c r="A58" s="76">
        <v>45505</v>
      </c>
      <c r="B58" s="55" t="s">
        <v>258</v>
      </c>
      <c r="C58" s="77"/>
      <c r="D58" s="74">
        <v>195.65</v>
      </c>
      <c r="E58" s="74">
        <v>56573.31</v>
      </c>
      <c r="F58" s="164"/>
    </row>
    <row r="59" spans="1:7" s="151" customFormat="1" x14ac:dyDescent="0.25">
      <c r="A59" s="76">
        <v>45505</v>
      </c>
      <c r="B59" s="55" t="s">
        <v>472</v>
      </c>
      <c r="C59" s="77"/>
      <c r="D59" s="74">
        <v>196.12</v>
      </c>
      <c r="E59" s="74">
        <v>56768.959999999999</v>
      </c>
      <c r="F59" s="141">
        <f>SUM(C59:C88)</f>
        <v>54007.46</v>
      </c>
      <c r="G59" s="141">
        <f>SUM(D59:D88)</f>
        <v>13284.65</v>
      </c>
    </row>
    <row r="60" spans="1:7" s="151" customFormat="1" x14ac:dyDescent="0.25">
      <c r="A60" s="76">
        <v>45505</v>
      </c>
      <c r="B60" s="55" t="s">
        <v>473</v>
      </c>
      <c r="C60" s="77"/>
      <c r="D60" s="74">
        <v>399.6</v>
      </c>
      <c r="E60" s="74">
        <v>56965.08</v>
      </c>
      <c r="F60" s="164"/>
    </row>
    <row r="61" spans="1:7" s="151" customFormat="1" x14ac:dyDescent="0.25">
      <c r="A61" s="76">
        <v>45505</v>
      </c>
      <c r="B61" s="55" t="s">
        <v>330</v>
      </c>
      <c r="C61" s="77"/>
      <c r="D61" s="74">
        <v>1429.74</v>
      </c>
      <c r="E61" s="74">
        <v>57364.68</v>
      </c>
      <c r="F61" s="164"/>
    </row>
    <row r="62" spans="1:7" s="151" customFormat="1" x14ac:dyDescent="0.25">
      <c r="A62" s="76">
        <v>45505</v>
      </c>
      <c r="B62" s="55" t="s">
        <v>474</v>
      </c>
      <c r="C62" s="77"/>
      <c r="D62" s="74">
        <v>119.97</v>
      </c>
      <c r="E62" s="74">
        <v>58794.42</v>
      </c>
      <c r="F62" s="164"/>
    </row>
    <row r="63" spans="1:7" s="151" customFormat="1" x14ac:dyDescent="0.25">
      <c r="A63" s="76">
        <v>45505</v>
      </c>
      <c r="B63" s="55" t="s">
        <v>475</v>
      </c>
      <c r="C63" s="77"/>
      <c r="D63" s="74">
        <v>1200</v>
      </c>
      <c r="E63" s="74">
        <v>58914.39</v>
      </c>
      <c r="F63" s="164"/>
    </row>
    <row r="64" spans="1:7" s="151" customFormat="1" x14ac:dyDescent="0.25">
      <c r="A64" s="76">
        <v>45505</v>
      </c>
      <c r="B64" s="55" t="s">
        <v>476</v>
      </c>
      <c r="C64" s="77"/>
      <c r="D64" s="74">
        <v>124.32</v>
      </c>
      <c r="E64" s="74">
        <v>60114.39</v>
      </c>
      <c r="F64" s="164"/>
    </row>
    <row r="65" spans="1:6" s="151" customFormat="1" x14ac:dyDescent="0.25">
      <c r="A65" s="76">
        <v>45505</v>
      </c>
      <c r="B65" s="55" t="s">
        <v>477</v>
      </c>
      <c r="C65" s="77"/>
      <c r="D65" s="74">
        <v>68.39</v>
      </c>
      <c r="E65" s="74">
        <v>60238.71</v>
      </c>
      <c r="F65" s="164"/>
    </row>
    <row r="66" spans="1:6" s="151" customFormat="1" x14ac:dyDescent="0.25">
      <c r="A66" s="76">
        <v>45505</v>
      </c>
      <c r="B66" s="55" t="s">
        <v>478</v>
      </c>
      <c r="C66" s="77"/>
      <c r="D66" s="74">
        <v>890</v>
      </c>
      <c r="E66" s="74">
        <v>60307.1</v>
      </c>
      <c r="F66" s="164"/>
    </row>
    <row r="67" spans="1:6" s="151" customFormat="1" x14ac:dyDescent="0.25">
      <c r="A67" s="76">
        <v>45505</v>
      </c>
      <c r="B67" s="55" t="s">
        <v>479</v>
      </c>
      <c r="C67" s="77"/>
      <c r="D67" s="74">
        <v>63</v>
      </c>
      <c r="E67" s="74">
        <v>61197.1</v>
      </c>
      <c r="F67" s="164"/>
    </row>
    <row r="68" spans="1:6" s="151" customFormat="1" x14ac:dyDescent="0.25">
      <c r="A68" s="76">
        <v>45505</v>
      </c>
      <c r="B68" s="55" t="s">
        <v>480</v>
      </c>
      <c r="C68" s="77"/>
      <c r="D68" s="74">
        <v>980</v>
      </c>
      <c r="E68" s="74">
        <v>61260.1</v>
      </c>
      <c r="F68" s="164"/>
    </row>
    <row r="69" spans="1:6" s="151" customFormat="1" x14ac:dyDescent="0.25">
      <c r="A69" s="76">
        <v>45505</v>
      </c>
      <c r="B69" s="55" t="s">
        <v>481</v>
      </c>
      <c r="C69" s="77"/>
      <c r="D69" s="74">
        <v>972</v>
      </c>
      <c r="E69" s="74">
        <v>62240.1</v>
      </c>
      <c r="F69" s="164"/>
    </row>
    <row r="70" spans="1:6" s="151" customFormat="1" x14ac:dyDescent="0.25">
      <c r="A70" s="76">
        <v>45505</v>
      </c>
      <c r="B70" s="55" t="s">
        <v>333</v>
      </c>
      <c r="C70" s="77"/>
      <c r="D70" s="74">
        <v>1129.23</v>
      </c>
      <c r="E70" s="74">
        <v>63212.1</v>
      </c>
      <c r="F70" s="164"/>
    </row>
    <row r="71" spans="1:6" s="151" customFormat="1" x14ac:dyDescent="0.25">
      <c r="A71" s="76">
        <v>45505</v>
      </c>
      <c r="B71" s="55" t="s">
        <v>339</v>
      </c>
      <c r="C71" s="74">
        <v>50000</v>
      </c>
      <c r="D71" s="77"/>
      <c r="E71" s="74">
        <v>64341.33</v>
      </c>
      <c r="F71" s="164"/>
    </row>
    <row r="72" spans="1:6" s="151" customFormat="1" x14ac:dyDescent="0.25">
      <c r="A72" s="76">
        <v>45505</v>
      </c>
      <c r="B72" s="55" t="s">
        <v>369</v>
      </c>
      <c r="C72" s="74">
        <v>54</v>
      </c>
      <c r="D72" s="77"/>
      <c r="E72" s="74">
        <v>14341.33</v>
      </c>
      <c r="F72" s="164"/>
    </row>
    <row r="73" spans="1:6" s="151" customFormat="1" x14ac:dyDescent="0.25">
      <c r="A73" s="76">
        <v>45502</v>
      </c>
      <c r="B73" s="55" t="s">
        <v>179</v>
      </c>
      <c r="C73" s="74">
        <v>81</v>
      </c>
      <c r="D73" s="77"/>
      <c r="E73" s="74">
        <v>14287.33</v>
      </c>
      <c r="F73" s="164"/>
    </row>
    <row r="74" spans="1:6" s="151" customFormat="1" x14ac:dyDescent="0.25">
      <c r="A74" s="76">
        <v>45499</v>
      </c>
      <c r="B74" s="55" t="s">
        <v>482</v>
      </c>
      <c r="C74" s="77"/>
      <c r="D74" s="74">
        <v>1617.75</v>
      </c>
      <c r="E74" s="74">
        <v>14206.33</v>
      </c>
      <c r="F74" s="164"/>
    </row>
    <row r="75" spans="1:6" s="151" customFormat="1" x14ac:dyDescent="0.25">
      <c r="A75" s="76">
        <v>45499</v>
      </c>
      <c r="B75" s="55" t="s">
        <v>483</v>
      </c>
      <c r="C75" s="77"/>
      <c r="D75" s="74">
        <v>313.77</v>
      </c>
      <c r="E75" s="74">
        <v>15824.08</v>
      </c>
      <c r="F75" s="164"/>
    </row>
    <row r="76" spans="1:6" s="151" customFormat="1" x14ac:dyDescent="0.25">
      <c r="A76" s="76">
        <v>45499</v>
      </c>
      <c r="B76" s="55" t="s">
        <v>484</v>
      </c>
      <c r="C76" s="77"/>
      <c r="D76" s="74">
        <v>1423.49</v>
      </c>
      <c r="E76" s="74">
        <v>16137.85</v>
      </c>
      <c r="F76" s="164"/>
    </row>
    <row r="77" spans="1:6" s="151" customFormat="1" x14ac:dyDescent="0.25">
      <c r="A77" s="76">
        <v>45499</v>
      </c>
      <c r="B77" s="55" t="s">
        <v>485</v>
      </c>
      <c r="C77" s="77"/>
      <c r="D77" s="74">
        <v>1491.92</v>
      </c>
      <c r="E77" s="74">
        <v>17561.34</v>
      </c>
      <c r="F77" s="164"/>
    </row>
    <row r="78" spans="1:6" s="151" customFormat="1" x14ac:dyDescent="0.25">
      <c r="A78" s="76">
        <v>45498</v>
      </c>
      <c r="B78" s="55" t="s">
        <v>451</v>
      </c>
      <c r="C78" s="77"/>
      <c r="D78" s="74">
        <v>12</v>
      </c>
      <c r="E78" s="74">
        <v>19053.259999999998</v>
      </c>
      <c r="F78" s="164"/>
    </row>
    <row r="79" spans="1:6" s="151" customFormat="1" x14ac:dyDescent="0.25">
      <c r="A79" s="76">
        <v>45490</v>
      </c>
      <c r="B79" s="55" t="s">
        <v>178</v>
      </c>
      <c r="C79" s="77"/>
      <c r="D79" s="74">
        <v>429.72</v>
      </c>
      <c r="E79" s="74">
        <v>19065.259999999998</v>
      </c>
    </row>
    <row r="80" spans="1:6" s="151" customFormat="1" x14ac:dyDescent="0.25">
      <c r="A80" s="76">
        <v>45486</v>
      </c>
      <c r="B80" s="55" t="s">
        <v>450</v>
      </c>
      <c r="C80" s="74">
        <v>24</v>
      </c>
      <c r="D80" s="77"/>
      <c r="E80" s="74">
        <v>19494.98</v>
      </c>
      <c r="F80" s="164"/>
    </row>
    <row r="81" spans="1:7" s="151" customFormat="1" x14ac:dyDescent="0.25">
      <c r="A81" s="76">
        <v>45484</v>
      </c>
      <c r="B81" s="55" t="s">
        <v>451</v>
      </c>
      <c r="C81" s="77"/>
      <c r="D81" s="74">
        <v>12</v>
      </c>
      <c r="E81" s="74">
        <v>19470.98</v>
      </c>
      <c r="F81" s="164"/>
    </row>
    <row r="82" spans="1:7" s="151" customFormat="1" x14ac:dyDescent="0.25">
      <c r="A82" s="76">
        <v>45483</v>
      </c>
      <c r="B82" s="55" t="s">
        <v>452</v>
      </c>
      <c r="C82" s="74">
        <v>75</v>
      </c>
      <c r="D82" s="77"/>
      <c r="E82" s="74">
        <v>19482.98</v>
      </c>
      <c r="F82" s="164"/>
    </row>
    <row r="83" spans="1:7" s="151" customFormat="1" x14ac:dyDescent="0.25">
      <c r="A83" s="76">
        <v>45483</v>
      </c>
      <c r="B83" s="55" t="s">
        <v>453</v>
      </c>
      <c r="C83" s="77"/>
      <c r="D83" s="74">
        <v>71.37</v>
      </c>
      <c r="E83" s="74">
        <v>19407.98</v>
      </c>
      <c r="F83" s="164"/>
    </row>
    <row r="84" spans="1:7" s="151" customFormat="1" x14ac:dyDescent="0.25">
      <c r="A84" s="76">
        <v>45482</v>
      </c>
      <c r="B84" s="55" t="s">
        <v>314</v>
      </c>
      <c r="C84" s="74">
        <v>40</v>
      </c>
      <c r="D84" s="77"/>
      <c r="E84" s="74">
        <v>19479.349999999999</v>
      </c>
      <c r="F84" s="164"/>
    </row>
    <row r="85" spans="1:7" s="151" customFormat="1" x14ac:dyDescent="0.25">
      <c r="A85" s="76">
        <v>45477</v>
      </c>
      <c r="B85" s="55" t="s">
        <v>180</v>
      </c>
      <c r="C85" s="74">
        <v>3652.46</v>
      </c>
      <c r="D85" s="77"/>
      <c r="E85" s="74">
        <v>19439.349999999999</v>
      </c>
      <c r="F85" s="164"/>
    </row>
    <row r="86" spans="1:7" s="151" customFormat="1" x14ac:dyDescent="0.25">
      <c r="A86" s="76">
        <v>45474</v>
      </c>
      <c r="B86" s="55" t="s">
        <v>179</v>
      </c>
      <c r="C86" s="74">
        <v>81</v>
      </c>
      <c r="D86" s="77"/>
      <c r="E86" s="74">
        <v>15786.89</v>
      </c>
      <c r="F86" s="164"/>
    </row>
    <row r="87" spans="1:7" s="151" customFormat="1" x14ac:dyDescent="0.25">
      <c r="A87" s="76">
        <v>45474</v>
      </c>
      <c r="B87" s="55" t="s">
        <v>259</v>
      </c>
      <c r="C87" s="77"/>
      <c r="D87" s="74">
        <v>184.33</v>
      </c>
      <c r="E87" s="74">
        <v>15705.89</v>
      </c>
      <c r="F87" s="164"/>
    </row>
    <row r="88" spans="1:7" s="151" customFormat="1" x14ac:dyDescent="0.25">
      <c r="A88" s="76">
        <v>45474</v>
      </c>
      <c r="B88" s="55" t="s">
        <v>258</v>
      </c>
      <c r="C88" s="77"/>
      <c r="D88" s="74">
        <v>155.93</v>
      </c>
      <c r="E88" s="74">
        <v>15890.22</v>
      </c>
      <c r="F88" s="164"/>
    </row>
    <row r="89" spans="1:7" s="151" customFormat="1" x14ac:dyDescent="0.25">
      <c r="A89" s="76">
        <v>45471</v>
      </c>
      <c r="B89" s="55" t="s">
        <v>430</v>
      </c>
      <c r="C89" s="77"/>
      <c r="D89" s="74">
        <v>29.48</v>
      </c>
      <c r="E89" s="74">
        <v>16046.15</v>
      </c>
      <c r="F89" s="141">
        <f>SUM(C89:C119)</f>
        <v>3204.07</v>
      </c>
      <c r="G89" s="141">
        <f>SUM(D89:D119)</f>
        <v>28896.46000000001</v>
      </c>
    </row>
    <row r="90" spans="1:7" s="151" customFormat="1" x14ac:dyDescent="0.25">
      <c r="A90" s="76">
        <v>45471</v>
      </c>
      <c r="B90" s="55" t="s">
        <v>431</v>
      </c>
      <c r="C90" s="77"/>
      <c r="D90" s="74">
        <v>137.94</v>
      </c>
      <c r="E90" s="74">
        <v>16075.63</v>
      </c>
      <c r="F90" s="164"/>
    </row>
    <row r="91" spans="1:7" s="151" customFormat="1" x14ac:dyDescent="0.25">
      <c r="A91" s="76">
        <v>45471</v>
      </c>
      <c r="B91" s="55" t="s">
        <v>432</v>
      </c>
      <c r="C91" s="77"/>
      <c r="D91" s="74">
        <v>270</v>
      </c>
      <c r="E91" s="74">
        <v>16213.57</v>
      </c>
      <c r="F91" s="164"/>
    </row>
    <row r="92" spans="1:7" s="151" customFormat="1" x14ac:dyDescent="0.25">
      <c r="A92" s="76">
        <v>45471</v>
      </c>
      <c r="B92" s="55" t="s">
        <v>433</v>
      </c>
      <c r="C92" s="77"/>
      <c r="D92" s="74">
        <v>12177.6</v>
      </c>
      <c r="E92" s="74">
        <v>16483.57</v>
      </c>
      <c r="F92" s="164"/>
    </row>
    <row r="93" spans="1:7" s="151" customFormat="1" x14ac:dyDescent="0.25">
      <c r="A93" s="76">
        <v>45471</v>
      </c>
      <c r="B93" s="55" t="s">
        <v>434</v>
      </c>
      <c r="C93" s="77"/>
      <c r="D93" s="74">
        <v>70</v>
      </c>
      <c r="E93" s="74">
        <v>28661.17</v>
      </c>
      <c r="F93" s="164"/>
    </row>
    <row r="94" spans="1:7" s="151" customFormat="1" x14ac:dyDescent="0.25">
      <c r="A94" s="76">
        <v>45471</v>
      </c>
      <c r="B94" s="55" t="s">
        <v>435</v>
      </c>
      <c r="C94" s="77"/>
      <c r="D94" s="74">
        <v>3864</v>
      </c>
      <c r="E94" s="74">
        <v>28731.17</v>
      </c>
      <c r="F94" s="164"/>
    </row>
    <row r="95" spans="1:7" s="151" customFormat="1" x14ac:dyDescent="0.25">
      <c r="A95" s="76">
        <v>45471</v>
      </c>
      <c r="B95" s="55" t="s">
        <v>436</v>
      </c>
      <c r="C95" s="77"/>
      <c r="D95" s="74">
        <v>444.56</v>
      </c>
      <c r="E95" s="74">
        <v>32595.17</v>
      </c>
      <c r="F95" s="164"/>
    </row>
    <row r="96" spans="1:7" s="151" customFormat="1" x14ac:dyDescent="0.25">
      <c r="A96" s="76">
        <v>45471</v>
      </c>
      <c r="B96" s="55" t="s">
        <v>437</v>
      </c>
      <c r="C96" s="77"/>
      <c r="D96" s="74">
        <v>75</v>
      </c>
      <c r="E96" s="74">
        <v>33039.730000000003</v>
      </c>
      <c r="F96" s="164"/>
    </row>
    <row r="97" spans="1:6" s="151" customFormat="1" x14ac:dyDescent="0.25">
      <c r="A97" s="76">
        <v>45471</v>
      </c>
      <c r="B97" s="55" t="s">
        <v>438</v>
      </c>
      <c r="C97" s="77"/>
      <c r="D97" s="74">
        <v>1996.62</v>
      </c>
      <c r="E97" s="74">
        <v>33114.730000000003</v>
      </c>
      <c r="F97" s="164"/>
    </row>
    <row r="98" spans="1:6" s="151" customFormat="1" x14ac:dyDescent="0.25">
      <c r="A98" s="76">
        <v>45471</v>
      </c>
      <c r="B98" s="55" t="s">
        <v>439</v>
      </c>
      <c r="C98" s="77"/>
      <c r="D98" s="74">
        <v>180</v>
      </c>
      <c r="E98" s="74">
        <v>35111.35</v>
      </c>
      <c r="F98" s="164"/>
    </row>
    <row r="99" spans="1:6" s="151" customFormat="1" x14ac:dyDescent="0.25">
      <c r="A99" s="76">
        <v>45471</v>
      </c>
      <c r="B99" s="55" t="s">
        <v>330</v>
      </c>
      <c r="C99" s="77"/>
      <c r="D99" s="74">
        <v>1905.64</v>
      </c>
      <c r="E99" s="74">
        <v>35291.35</v>
      </c>
      <c r="F99" s="164"/>
    </row>
    <row r="100" spans="1:6" s="151" customFormat="1" x14ac:dyDescent="0.25">
      <c r="A100" s="76">
        <v>45471</v>
      </c>
      <c r="B100" s="55" t="s">
        <v>440</v>
      </c>
      <c r="C100" s="77"/>
      <c r="D100" s="74">
        <v>76.400000000000006</v>
      </c>
      <c r="E100" s="74">
        <v>37196.99</v>
      </c>
      <c r="F100" s="164"/>
    </row>
    <row r="101" spans="1:6" s="151" customFormat="1" x14ac:dyDescent="0.25">
      <c r="A101" s="76">
        <v>45471</v>
      </c>
      <c r="B101" s="55" t="s">
        <v>441</v>
      </c>
      <c r="C101" s="77"/>
      <c r="D101" s="74">
        <v>56.56</v>
      </c>
      <c r="E101" s="74">
        <v>37273.39</v>
      </c>
      <c r="F101" s="164"/>
    </row>
    <row r="102" spans="1:6" s="151" customFormat="1" x14ac:dyDescent="0.25">
      <c r="A102" s="76">
        <v>45471</v>
      </c>
      <c r="B102" s="55" t="s">
        <v>442</v>
      </c>
      <c r="C102" s="77"/>
      <c r="D102" s="74">
        <v>107.98</v>
      </c>
      <c r="E102" s="74">
        <v>37329.949999999997</v>
      </c>
      <c r="F102" s="164"/>
    </row>
    <row r="103" spans="1:6" s="151" customFormat="1" x14ac:dyDescent="0.25">
      <c r="A103" s="76">
        <v>45471</v>
      </c>
      <c r="B103" s="55" t="s">
        <v>443</v>
      </c>
      <c r="C103" s="77"/>
      <c r="D103" s="74">
        <v>290.36</v>
      </c>
      <c r="E103" s="74">
        <v>37437.93</v>
      </c>
      <c r="F103" s="164"/>
    </row>
    <row r="104" spans="1:6" s="151" customFormat="1" x14ac:dyDescent="0.25">
      <c r="A104" s="76">
        <v>45471</v>
      </c>
      <c r="B104" s="55" t="s">
        <v>444</v>
      </c>
      <c r="C104" s="77"/>
      <c r="D104" s="74">
        <v>181.57</v>
      </c>
      <c r="E104" s="74">
        <v>37728.29</v>
      </c>
      <c r="F104" s="164"/>
    </row>
    <row r="105" spans="1:6" s="151" customFormat="1" x14ac:dyDescent="0.25">
      <c r="A105" s="76">
        <v>45471</v>
      </c>
      <c r="B105" s="55" t="s">
        <v>333</v>
      </c>
      <c r="C105" s="77"/>
      <c r="D105" s="74">
        <v>1129.23</v>
      </c>
      <c r="E105" s="74">
        <v>37909.86</v>
      </c>
      <c r="F105" s="164"/>
    </row>
    <row r="106" spans="1:6" s="151" customFormat="1" x14ac:dyDescent="0.25">
      <c r="A106" s="76">
        <v>45469</v>
      </c>
      <c r="B106" s="55" t="s">
        <v>445</v>
      </c>
      <c r="C106" s="77"/>
      <c r="D106" s="74">
        <v>1617.75</v>
      </c>
      <c r="E106" s="74">
        <v>39039.089999999997</v>
      </c>
      <c r="F106" s="164"/>
    </row>
    <row r="107" spans="1:6" s="151" customFormat="1" x14ac:dyDescent="0.25">
      <c r="A107" s="76">
        <v>45469</v>
      </c>
      <c r="B107" s="55" t="s">
        <v>446</v>
      </c>
      <c r="C107" s="77"/>
      <c r="D107" s="74">
        <v>313.77</v>
      </c>
      <c r="E107" s="74">
        <v>40656.839999999997</v>
      </c>
      <c r="F107" s="164"/>
    </row>
    <row r="108" spans="1:6" s="151" customFormat="1" x14ac:dyDescent="0.25">
      <c r="A108" s="76">
        <v>45469</v>
      </c>
      <c r="B108" s="55" t="s">
        <v>447</v>
      </c>
      <c r="C108" s="77"/>
      <c r="D108" s="74">
        <v>1491.92</v>
      </c>
      <c r="E108" s="74">
        <v>40970.61</v>
      </c>
      <c r="F108" s="164"/>
    </row>
    <row r="109" spans="1:6" s="151" customFormat="1" x14ac:dyDescent="0.25">
      <c r="A109" s="76">
        <v>45469</v>
      </c>
      <c r="B109" s="55" t="s">
        <v>448</v>
      </c>
      <c r="C109" s="77"/>
      <c r="D109" s="74">
        <v>1423.29</v>
      </c>
      <c r="E109" s="74">
        <v>42462.53</v>
      </c>
      <c r="F109" s="164"/>
    </row>
    <row r="110" spans="1:6" s="151" customFormat="1" x14ac:dyDescent="0.25">
      <c r="A110" s="76">
        <v>45457</v>
      </c>
      <c r="B110" s="55" t="s">
        <v>178</v>
      </c>
      <c r="C110" s="77"/>
      <c r="D110" s="74">
        <v>429.72</v>
      </c>
      <c r="E110" s="74">
        <v>43885.82</v>
      </c>
    </row>
    <row r="111" spans="1:6" s="151" customFormat="1" x14ac:dyDescent="0.25">
      <c r="A111" s="76">
        <v>45455</v>
      </c>
      <c r="B111" s="55" t="s">
        <v>398</v>
      </c>
      <c r="C111" s="74">
        <v>27</v>
      </c>
      <c r="D111" s="77"/>
      <c r="E111" s="74">
        <v>44315.54</v>
      </c>
    </row>
    <row r="112" spans="1:6" s="151" customFormat="1" x14ac:dyDescent="0.25">
      <c r="A112" s="76">
        <v>45453</v>
      </c>
      <c r="B112" s="55" t="s">
        <v>399</v>
      </c>
      <c r="C112" s="77"/>
      <c r="D112" s="74">
        <v>29.09</v>
      </c>
      <c r="E112" s="74">
        <v>44288.54</v>
      </c>
    </row>
    <row r="113" spans="1:7" s="151" customFormat="1" x14ac:dyDescent="0.25">
      <c r="A113" s="76">
        <v>45452</v>
      </c>
      <c r="B113" s="55" t="s">
        <v>400</v>
      </c>
      <c r="C113" s="74">
        <v>15</v>
      </c>
      <c r="D113" s="77"/>
      <c r="E113" s="74">
        <v>44317.63</v>
      </c>
    </row>
    <row r="114" spans="1:7" s="151" customFormat="1" x14ac:dyDescent="0.25">
      <c r="A114" s="76">
        <v>45449</v>
      </c>
      <c r="B114" s="55" t="s">
        <v>180</v>
      </c>
      <c r="C114" s="74">
        <v>3017.07</v>
      </c>
      <c r="D114" s="77"/>
      <c r="E114" s="74">
        <v>44302.63</v>
      </c>
    </row>
    <row r="115" spans="1:7" s="151" customFormat="1" x14ac:dyDescent="0.25">
      <c r="A115" s="76">
        <v>45447</v>
      </c>
      <c r="B115" s="55" t="s">
        <v>401</v>
      </c>
      <c r="C115" s="77"/>
      <c r="D115" s="74">
        <v>257.72000000000003</v>
      </c>
      <c r="E115" s="74">
        <v>41285.56</v>
      </c>
    </row>
    <row r="116" spans="1:7" x14ac:dyDescent="0.25">
      <c r="A116" s="76">
        <v>45447</v>
      </c>
      <c r="B116" s="55" t="s">
        <v>402</v>
      </c>
      <c r="C116" s="74">
        <v>10</v>
      </c>
      <c r="D116" s="77"/>
      <c r="E116" s="74">
        <v>41543.279999999999</v>
      </c>
      <c r="F116" s="151"/>
      <c r="G116" s="151"/>
    </row>
    <row r="117" spans="1:7" x14ac:dyDescent="0.25">
      <c r="A117" s="76">
        <v>45446</v>
      </c>
      <c r="B117" s="55" t="s">
        <v>259</v>
      </c>
      <c r="C117" s="77"/>
      <c r="D117" s="74">
        <v>184.33</v>
      </c>
      <c r="E117" s="74">
        <v>41533.279999999999</v>
      </c>
      <c r="F117" s="151"/>
      <c r="G117" s="151"/>
    </row>
    <row r="118" spans="1:7" x14ac:dyDescent="0.25">
      <c r="A118" s="76">
        <v>45446</v>
      </c>
      <c r="B118" s="55" t="s">
        <v>258</v>
      </c>
      <c r="C118" s="77"/>
      <c r="D118" s="74">
        <v>155.93</v>
      </c>
      <c r="E118" s="74">
        <v>41717.61</v>
      </c>
      <c r="F118" s="151"/>
      <c r="G118" s="151"/>
    </row>
    <row r="119" spans="1:7" x14ac:dyDescent="0.25">
      <c r="A119" s="76">
        <v>45445</v>
      </c>
      <c r="B119" s="55" t="s">
        <v>179</v>
      </c>
      <c r="C119" s="74">
        <v>135</v>
      </c>
      <c r="D119" s="77"/>
      <c r="E119" s="74">
        <v>41873.54</v>
      </c>
      <c r="F119" s="151"/>
      <c r="G119" s="151"/>
    </row>
    <row r="120" spans="1:7" x14ac:dyDescent="0.25">
      <c r="A120" s="76">
        <v>45443</v>
      </c>
      <c r="B120" s="55" t="s">
        <v>377</v>
      </c>
      <c r="C120" s="77"/>
      <c r="D120" s="74">
        <v>228.19</v>
      </c>
      <c r="E120" s="74">
        <v>41738.54</v>
      </c>
      <c r="F120" s="141">
        <f>SUM(C120:C163)</f>
        <v>4447.3600000000006</v>
      </c>
      <c r="G120" s="141">
        <f>SUM(D120:D163)</f>
        <v>17358.410000000003</v>
      </c>
    </row>
    <row r="121" spans="1:7" x14ac:dyDescent="0.25">
      <c r="A121" s="76">
        <v>45443</v>
      </c>
      <c r="B121" s="55" t="s">
        <v>378</v>
      </c>
      <c r="C121" s="77"/>
      <c r="D121" s="74">
        <v>118.28</v>
      </c>
      <c r="E121" s="74">
        <v>41966.73</v>
      </c>
    </row>
    <row r="122" spans="1:7" x14ac:dyDescent="0.25">
      <c r="A122" s="76">
        <v>45443</v>
      </c>
      <c r="B122" s="55" t="s">
        <v>379</v>
      </c>
      <c r="C122" s="74">
        <v>10</v>
      </c>
      <c r="D122" s="77"/>
      <c r="E122" s="74">
        <v>42085.01</v>
      </c>
    </row>
    <row r="123" spans="1:7" x14ac:dyDescent="0.25">
      <c r="A123" s="76">
        <v>45442</v>
      </c>
      <c r="B123" s="55" t="s">
        <v>380</v>
      </c>
      <c r="C123" s="77"/>
      <c r="D123" s="74">
        <v>2244.2399999999998</v>
      </c>
      <c r="E123" s="74">
        <v>42075.01</v>
      </c>
    </row>
    <row r="124" spans="1:7" x14ac:dyDescent="0.25">
      <c r="A124" s="76">
        <v>45442</v>
      </c>
      <c r="B124" s="55" t="s">
        <v>381</v>
      </c>
      <c r="C124" s="77"/>
      <c r="D124" s="74">
        <v>37.200000000000003</v>
      </c>
      <c r="E124" s="74">
        <v>44319.25</v>
      </c>
    </row>
    <row r="125" spans="1:7" x14ac:dyDescent="0.25">
      <c r="A125" s="76">
        <v>45442</v>
      </c>
      <c r="B125" s="55" t="s">
        <v>382</v>
      </c>
      <c r="C125" s="77"/>
      <c r="D125" s="74">
        <v>2419.58</v>
      </c>
      <c r="E125" s="74">
        <v>44356.45</v>
      </c>
    </row>
    <row r="126" spans="1:7" x14ac:dyDescent="0.25">
      <c r="A126" s="76">
        <v>45442</v>
      </c>
      <c r="B126" s="55" t="s">
        <v>383</v>
      </c>
      <c r="C126" s="77"/>
      <c r="D126" s="74">
        <v>45.5</v>
      </c>
      <c r="E126" s="74">
        <v>46776.03</v>
      </c>
    </row>
    <row r="127" spans="1:7" x14ac:dyDescent="0.25">
      <c r="A127" s="76">
        <v>45442</v>
      </c>
      <c r="B127" s="55" t="s">
        <v>384</v>
      </c>
      <c r="C127" s="77"/>
      <c r="D127" s="74">
        <v>84.84</v>
      </c>
      <c r="E127" s="74">
        <v>46821.53</v>
      </c>
    </row>
    <row r="128" spans="1:7" x14ac:dyDescent="0.25">
      <c r="A128" s="76">
        <v>45442</v>
      </c>
      <c r="B128" s="55" t="s">
        <v>385</v>
      </c>
      <c r="C128" s="77"/>
      <c r="D128" s="74">
        <v>68.39</v>
      </c>
      <c r="E128" s="74">
        <v>46906.37</v>
      </c>
    </row>
    <row r="129" spans="1:5" x14ac:dyDescent="0.25">
      <c r="A129" s="76">
        <v>45442</v>
      </c>
      <c r="B129" s="55" t="s">
        <v>386</v>
      </c>
      <c r="C129" s="77"/>
      <c r="D129" s="74">
        <v>496.91</v>
      </c>
      <c r="E129" s="74">
        <v>46974.76</v>
      </c>
    </row>
    <row r="130" spans="1:5" x14ac:dyDescent="0.25">
      <c r="A130" s="76">
        <v>45442</v>
      </c>
      <c r="B130" s="55" t="s">
        <v>387</v>
      </c>
      <c r="C130" s="77"/>
      <c r="D130" s="74">
        <v>896.72</v>
      </c>
      <c r="E130" s="74">
        <v>47471.67</v>
      </c>
    </row>
    <row r="131" spans="1:5" x14ac:dyDescent="0.25">
      <c r="A131" s="76">
        <v>45442</v>
      </c>
      <c r="B131" s="55" t="s">
        <v>388</v>
      </c>
      <c r="C131" s="77"/>
      <c r="D131" s="74">
        <v>150</v>
      </c>
      <c r="E131" s="74">
        <v>48368.39</v>
      </c>
    </row>
    <row r="132" spans="1:5" x14ac:dyDescent="0.25">
      <c r="A132" s="76">
        <v>45442</v>
      </c>
      <c r="B132" s="55" t="s">
        <v>389</v>
      </c>
      <c r="C132" s="77"/>
      <c r="D132" s="74">
        <v>66.849999999999994</v>
      </c>
      <c r="E132" s="74">
        <v>48518.39</v>
      </c>
    </row>
    <row r="133" spans="1:5" x14ac:dyDescent="0.25">
      <c r="A133" s="76">
        <v>45442</v>
      </c>
      <c r="B133" s="55" t="s">
        <v>390</v>
      </c>
      <c r="C133" s="77"/>
      <c r="D133" s="74">
        <v>121.2</v>
      </c>
      <c r="E133" s="74">
        <v>48585.24</v>
      </c>
    </row>
    <row r="134" spans="1:5" x14ac:dyDescent="0.25">
      <c r="A134" s="76">
        <v>45442</v>
      </c>
      <c r="B134" s="55" t="s">
        <v>391</v>
      </c>
      <c r="C134" s="77"/>
      <c r="D134" s="74">
        <v>89.93</v>
      </c>
      <c r="E134" s="74">
        <v>48706.44</v>
      </c>
    </row>
    <row r="135" spans="1:5" x14ac:dyDescent="0.25">
      <c r="A135" s="76">
        <v>45442</v>
      </c>
      <c r="B135" s="55" t="s">
        <v>392</v>
      </c>
      <c r="C135" s="77"/>
      <c r="D135" s="74">
        <v>43.9</v>
      </c>
      <c r="E135" s="74">
        <v>48796.37</v>
      </c>
    </row>
    <row r="136" spans="1:5" x14ac:dyDescent="0.25">
      <c r="A136" s="76">
        <v>45442</v>
      </c>
      <c r="B136" s="55" t="s">
        <v>333</v>
      </c>
      <c r="C136" s="77"/>
      <c r="D136" s="74">
        <v>1129.23</v>
      </c>
      <c r="E136" s="74">
        <v>48840.27</v>
      </c>
    </row>
    <row r="137" spans="1:5" x14ac:dyDescent="0.25">
      <c r="A137" s="76">
        <v>45442</v>
      </c>
      <c r="B137" s="55" t="s">
        <v>393</v>
      </c>
      <c r="C137" s="77"/>
      <c r="D137" s="74">
        <v>3438.53</v>
      </c>
      <c r="E137" s="74">
        <v>49969.5</v>
      </c>
    </row>
    <row r="138" spans="1:5" x14ac:dyDescent="0.25">
      <c r="A138" s="76">
        <v>45442</v>
      </c>
      <c r="B138" s="55" t="s">
        <v>369</v>
      </c>
      <c r="C138" s="74">
        <v>54</v>
      </c>
      <c r="D138" s="77"/>
      <c r="E138" s="74">
        <v>53408.03</v>
      </c>
    </row>
    <row r="139" spans="1:5" x14ac:dyDescent="0.25">
      <c r="A139" s="76">
        <v>45440</v>
      </c>
      <c r="B139" s="55" t="s">
        <v>370</v>
      </c>
      <c r="C139" s="74">
        <v>10</v>
      </c>
      <c r="D139" s="77"/>
      <c r="E139" s="74">
        <v>53354.03</v>
      </c>
    </row>
    <row r="140" spans="1:5" x14ac:dyDescent="0.25">
      <c r="A140" s="76">
        <v>45440</v>
      </c>
      <c r="B140" s="55" t="s">
        <v>371</v>
      </c>
      <c r="C140" s="74">
        <v>10</v>
      </c>
      <c r="D140" s="77"/>
      <c r="E140" s="74">
        <v>53344.03</v>
      </c>
    </row>
    <row r="141" spans="1:5" x14ac:dyDescent="0.25">
      <c r="A141" s="76">
        <v>45440</v>
      </c>
      <c r="B141" s="55" t="s">
        <v>372</v>
      </c>
      <c r="C141" s="74">
        <v>20</v>
      </c>
      <c r="D141" s="77"/>
      <c r="E141" s="74">
        <v>53334.03</v>
      </c>
    </row>
    <row r="142" spans="1:5" x14ac:dyDescent="0.25">
      <c r="A142" s="76">
        <v>45437</v>
      </c>
      <c r="B142" s="55" t="s">
        <v>373</v>
      </c>
      <c r="C142" s="74">
        <v>81</v>
      </c>
      <c r="D142" s="77"/>
      <c r="E142" s="74">
        <v>53314.03</v>
      </c>
    </row>
    <row r="143" spans="1:5" x14ac:dyDescent="0.25">
      <c r="A143" s="76">
        <v>45437</v>
      </c>
      <c r="B143" s="55" t="s">
        <v>374</v>
      </c>
      <c r="C143" s="74">
        <v>18</v>
      </c>
      <c r="D143" s="77"/>
      <c r="E143" s="74">
        <v>53233.03</v>
      </c>
    </row>
    <row r="144" spans="1:5" x14ac:dyDescent="0.25">
      <c r="A144" s="76">
        <v>45437</v>
      </c>
      <c r="B144" s="55" t="s">
        <v>375</v>
      </c>
      <c r="C144" s="74">
        <v>30</v>
      </c>
      <c r="D144" s="77"/>
      <c r="E144" s="74">
        <v>53215.03</v>
      </c>
    </row>
    <row r="145" spans="1:5" x14ac:dyDescent="0.25">
      <c r="A145" s="76">
        <v>45436</v>
      </c>
      <c r="B145" s="55" t="s">
        <v>376</v>
      </c>
      <c r="C145" s="74">
        <v>69</v>
      </c>
      <c r="D145" s="77"/>
      <c r="E145" s="74">
        <v>53185.03</v>
      </c>
    </row>
    <row r="146" spans="1:5" x14ac:dyDescent="0.25">
      <c r="A146" s="76">
        <v>45436</v>
      </c>
      <c r="B146" s="55" t="s">
        <v>394</v>
      </c>
      <c r="C146" s="77"/>
      <c r="D146" s="74">
        <v>1617.75</v>
      </c>
      <c r="E146" s="74">
        <v>53116.03</v>
      </c>
    </row>
    <row r="147" spans="1:5" x14ac:dyDescent="0.25">
      <c r="A147" s="76">
        <v>45436</v>
      </c>
      <c r="B147" s="55" t="s">
        <v>395</v>
      </c>
      <c r="C147" s="77"/>
      <c r="D147" s="74">
        <v>313.77</v>
      </c>
      <c r="E147" s="74">
        <v>54733.78</v>
      </c>
    </row>
    <row r="148" spans="1:5" x14ac:dyDescent="0.25">
      <c r="A148" s="76">
        <v>45436</v>
      </c>
      <c r="B148" s="55" t="s">
        <v>396</v>
      </c>
      <c r="C148" s="77"/>
      <c r="D148" s="74">
        <v>1423.49</v>
      </c>
      <c r="E148" s="74">
        <v>55047.55</v>
      </c>
    </row>
    <row r="149" spans="1:5" x14ac:dyDescent="0.25">
      <c r="A149" s="76">
        <v>45436</v>
      </c>
      <c r="B149" s="55" t="s">
        <v>397</v>
      </c>
      <c r="C149" s="77"/>
      <c r="D149" s="74">
        <v>1491.92</v>
      </c>
      <c r="E149" s="74">
        <v>56471.040000000001</v>
      </c>
    </row>
    <row r="150" spans="1:5" x14ac:dyDescent="0.25">
      <c r="A150" s="76">
        <v>45427</v>
      </c>
      <c r="B150" s="55" t="s">
        <v>178</v>
      </c>
      <c r="C150" s="77"/>
      <c r="D150" s="74">
        <v>429.72</v>
      </c>
      <c r="E150" s="74">
        <v>57962.96</v>
      </c>
    </row>
    <row r="151" spans="1:5" x14ac:dyDescent="0.25">
      <c r="A151" s="76">
        <v>45425</v>
      </c>
      <c r="B151" s="55" t="s">
        <v>310</v>
      </c>
      <c r="C151" s="74">
        <v>69</v>
      </c>
      <c r="D151" s="77"/>
      <c r="E151" s="74">
        <v>58392.68</v>
      </c>
    </row>
    <row r="152" spans="1:5" x14ac:dyDescent="0.25">
      <c r="A152" s="76">
        <v>45425</v>
      </c>
      <c r="B152" s="55" t="s">
        <v>231</v>
      </c>
      <c r="C152" s="77"/>
      <c r="D152" s="74">
        <v>12</v>
      </c>
      <c r="E152" s="74">
        <v>58323.68</v>
      </c>
    </row>
    <row r="153" spans="1:5" x14ac:dyDescent="0.25">
      <c r="A153" s="76">
        <v>45425</v>
      </c>
      <c r="B153" s="55" t="s">
        <v>180</v>
      </c>
      <c r="C153" s="74">
        <v>3578.36</v>
      </c>
      <c r="D153" s="77"/>
      <c r="E153" s="74">
        <v>58335.68</v>
      </c>
    </row>
    <row r="154" spans="1:5" x14ac:dyDescent="0.25">
      <c r="A154" s="76">
        <v>45424</v>
      </c>
      <c r="B154" s="55" t="s">
        <v>311</v>
      </c>
      <c r="C154" s="74">
        <v>75</v>
      </c>
      <c r="D154" s="77"/>
      <c r="E154" s="74">
        <v>54757.32</v>
      </c>
    </row>
    <row r="155" spans="1:5" x14ac:dyDescent="0.25">
      <c r="A155" s="76">
        <v>45423</v>
      </c>
      <c r="B155" s="55" t="s">
        <v>312</v>
      </c>
      <c r="C155" s="74">
        <v>30</v>
      </c>
      <c r="D155" s="77"/>
      <c r="E155" s="74">
        <v>54682.32</v>
      </c>
    </row>
    <row r="156" spans="1:5" x14ac:dyDescent="0.25">
      <c r="A156" s="76">
        <v>45422</v>
      </c>
      <c r="B156" s="55" t="s">
        <v>313</v>
      </c>
      <c r="C156" s="77"/>
      <c r="D156" s="74">
        <v>50.01</v>
      </c>
      <c r="E156" s="74">
        <v>54652.32</v>
      </c>
    </row>
    <row r="157" spans="1:5" x14ac:dyDescent="0.25">
      <c r="A157" s="76">
        <v>45421</v>
      </c>
      <c r="B157" s="55" t="s">
        <v>314</v>
      </c>
      <c r="C157" s="74">
        <v>40</v>
      </c>
      <c r="D157" s="77"/>
      <c r="E157" s="74">
        <v>54702.33</v>
      </c>
    </row>
    <row r="158" spans="1:5" x14ac:dyDescent="0.25">
      <c r="A158" s="76">
        <v>45420</v>
      </c>
      <c r="B158" s="55" t="s">
        <v>315</v>
      </c>
      <c r="C158" s="74">
        <v>6</v>
      </c>
      <c r="D158" s="77"/>
      <c r="E158" s="74">
        <v>54662.33</v>
      </c>
    </row>
    <row r="159" spans="1:5" x14ac:dyDescent="0.25">
      <c r="A159" s="76">
        <v>45420</v>
      </c>
      <c r="B159" s="55" t="s">
        <v>316</v>
      </c>
      <c r="C159" s="74">
        <v>135</v>
      </c>
      <c r="D159" s="77"/>
      <c r="E159" s="74">
        <v>54656.33</v>
      </c>
    </row>
    <row r="160" spans="1:5" x14ac:dyDescent="0.25">
      <c r="A160" s="76">
        <v>45413</v>
      </c>
      <c r="B160" s="55" t="s">
        <v>259</v>
      </c>
      <c r="C160" s="77"/>
      <c r="D160" s="74">
        <v>184.33</v>
      </c>
      <c r="E160" s="74">
        <v>54521.33</v>
      </c>
    </row>
    <row r="161" spans="1:7" x14ac:dyDescent="0.25">
      <c r="A161" s="76">
        <v>45413</v>
      </c>
      <c r="B161" s="55" t="s">
        <v>258</v>
      </c>
      <c r="C161" s="77"/>
      <c r="D161" s="74">
        <v>155.93</v>
      </c>
      <c r="E161" s="74">
        <v>54705.66</v>
      </c>
    </row>
    <row r="162" spans="1:7" x14ac:dyDescent="0.25">
      <c r="A162" s="76">
        <v>45412</v>
      </c>
      <c r="B162" s="55" t="s">
        <v>179</v>
      </c>
      <c r="C162" s="74">
        <v>108</v>
      </c>
      <c r="D162" s="77"/>
      <c r="E162" s="74">
        <v>54861.59</v>
      </c>
    </row>
    <row r="163" spans="1:7" x14ac:dyDescent="0.25">
      <c r="A163" s="76">
        <v>45411</v>
      </c>
      <c r="B163" s="55" t="s">
        <v>317</v>
      </c>
      <c r="C163" s="74">
        <v>104</v>
      </c>
      <c r="D163" s="77"/>
      <c r="E163" s="74">
        <v>54753.59</v>
      </c>
    </row>
    <row r="164" spans="1:7" x14ac:dyDescent="0.25">
      <c r="A164" s="76">
        <v>45408</v>
      </c>
      <c r="B164" s="55" t="s">
        <v>318</v>
      </c>
      <c r="C164" s="77"/>
      <c r="D164" s="74">
        <v>32.950000000000003</v>
      </c>
      <c r="E164" s="74">
        <v>54649.59</v>
      </c>
      <c r="F164" s="141">
        <f>SUM(C164:C199)-C185</f>
        <v>1037.989999999998</v>
      </c>
      <c r="G164" s="141">
        <f>SUM(D164:D199)</f>
        <v>29029.600000000002</v>
      </c>
    </row>
    <row r="165" spans="1:7" x14ac:dyDescent="0.25">
      <c r="A165" s="76">
        <v>45408</v>
      </c>
      <c r="B165" s="55" t="s">
        <v>319</v>
      </c>
      <c r="C165" s="77"/>
      <c r="D165" s="74">
        <v>79.8</v>
      </c>
      <c r="E165" s="74">
        <v>54682.54</v>
      </c>
    </row>
    <row r="166" spans="1:7" x14ac:dyDescent="0.25">
      <c r="A166" s="76">
        <v>45408</v>
      </c>
      <c r="B166" s="55" t="s">
        <v>320</v>
      </c>
      <c r="C166" s="77"/>
      <c r="D166" s="74">
        <v>70</v>
      </c>
      <c r="E166" s="74">
        <v>54762.34</v>
      </c>
    </row>
    <row r="167" spans="1:7" x14ac:dyDescent="0.25">
      <c r="A167" s="76">
        <v>45408</v>
      </c>
      <c r="B167" s="55" t="s">
        <v>321</v>
      </c>
      <c r="C167" s="77"/>
      <c r="D167" s="74">
        <v>228</v>
      </c>
      <c r="E167" s="74">
        <v>54832.34</v>
      </c>
    </row>
    <row r="168" spans="1:7" x14ac:dyDescent="0.25">
      <c r="A168" s="76">
        <v>45408</v>
      </c>
      <c r="B168" s="55" t="s">
        <v>322</v>
      </c>
      <c r="C168" s="77"/>
      <c r="D168" s="74">
        <v>123.36</v>
      </c>
      <c r="E168" s="74">
        <v>55060.34</v>
      </c>
    </row>
    <row r="169" spans="1:7" x14ac:dyDescent="0.25">
      <c r="A169" s="76">
        <v>45408</v>
      </c>
      <c r="B169" s="55" t="s">
        <v>323</v>
      </c>
      <c r="C169" s="77"/>
      <c r="D169" s="74">
        <v>299</v>
      </c>
      <c r="E169" s="74">
        <v>55183.7</v>
      </c>
      <c r="F169" s="149"/>
    </row>
    <row r="170" spans="1:7" x14ac:dyDescent="0.25">
      <c r="A170" s="76">
        <v>45408</v>
      </c>
      <c r="B170" s="55" t="s">
        <v>324</v>
      </c>
      <c r="C170" s="77"/>
      <c r="D170" s="74">
        <v>185.04</v>
      </c>
      <c r="E170" s="74">
        <v>55482.7</v>
      </c>
    </row>
    <row r="171" spans="1:7" x14ac:dyDescent="0.25">
      <c r="A171" s="76">
        <v>45408</v>
      </c>
      <c r="B171" s="55" t="s">
        <v>325</v>
      </c>
      <c r="C171" s="77"/>
      <c r="D171" s="74">
        <v>535.20000000000005</v>
      </c>
      <c r="E171" s="74">
        <v>55667.74</v>
      </c>
    </row>
    <row r="172" spans="1:7" x14ac:dyDescent="0.25">
      <c r="A172" s="76">
        <v>45408</v>
      </c>
      <c r="B172" s="55" t="s">
        <v>326</v>
      </c>
      <c r="C172" s="77"/>
      <c r="D172" s="74">
        <v>113.12</v>
      </c>
      <c r="E172" s="74">
        <v>56202.94</v>
      </c>
    </row>
    <row r="173" spans="1:7" x14ac:dyDescent="0.25">
      <c r="A173" s="76">
        <v>45408</v>
      </c>
      <c r="B173" s="55" t="s">
        <v>327</v>
      </c>
      <c r="C173" s="77"/>
      <c r="D173" s="74">
        <v>181.8</v>
      </c>
      <c r="E173" s="74">
        <v>56316.06</v>
      </c>
    </row>
    <row r="174" spans="1:7" x14ac:dyDescent="0.25">
      <c r="A174" s="76">
        <v>45408</v>
      </c>
      <c r="B174" s="55" t="s">
        <v>328</v>
      </c>
      <c r="C174" s="77"/>
      <c r="D174" s="74">
        <v>69.150000000000006</v>
      </c>
      <c r="E174" s="74">
        <v>56497.86</v>
      </c>
    </row>
    <row r="175" spans="1:7" x14ac:dyDescent="0.25">
      <c r="A175" s="76">
        <v>45408</v>
      </c>
      <c r="B175" s="55" t="s">
        <v>329</v>
      </c>
      <c r="C175" s="77"/>
      <c r="D175" s="74">
        <v>88.73</v>
      </c>
      <c r="E175" s="74">
        <v>56567.01</v>
      </c>
    </row>
    <row r="176" spans="1:7" x14ac:dyDescent="0.25">
      <c r="A176" s="76">
        <v>45408</v>
      </c>
      <c r="B176" s="55" t="s">
        <v>330</v>
      </c>
      <c r="C176" s="77"/>
      <c r="D176" s="74">
        <v>1424.44</v>
      </c>
      <c r="E176" s="74">
        <v>56655.74</v>
      </c>
    </row>
    <row r="177" spans="1:5" x14ac:dyDescent="0.25">
      <c r="A177" s="76">
        <v>45408</v>
      </c>
      <c r="B177" s="55" t="s">
        <v>331</v>
      </c>
      <c r="C177" s="77"/>
      <c r="D177" s="74">
        <v>68.39</v>
      </c>
      <c r="E177" s="74">
        <v>58080.18</v>
      </c>
    </row>
    <row r="178" spans="1:5" x14ac:dyDescent="0.25">
      <c r="A178" s="76">
        <v>45408</v>
      </c>
      <c r="B178" s="55" t="s">
        <v>332</v>
      </c>
      <c r="C178" s="77"/>
      <c r="D178" s="74">
        <v>1656</v>
      </c>
      <c r="E178" s="74">
        <v>58148.57</v>
      </c>
    </row>
    <row r="179" spans="1:5" x14ac:dyDescent="0.25">
      <c r="A179" s="76">
        <v>45408</v>
      </c>
      <c r="B179" s="55" t="s">
        <v>333</v>
      </c>
      <c r="C179" s="77"/>
      <c r="D179" s="74">
        <v>1129.23</v>
      </c>
      <c r="E179" s="74">
        <v>59804.57</v>
      </c>
    </row>
    <row r="180" spans="1:5" x14ac:dyDescent="0.25">
      <c r="A180" s="76">
        <v>45408</v>
      </c>
      <c r="B180" s="55" t="s">
        <v>334</v>
      </c>
      <c r="C180" s="77"/>
      <c r="D180" s="74">
        <v>16536</v>
      </c>
      <c r="E180" s="74">
        <v>60933.8</v>
      </c>
    </row>
    <row r="181" spans="1:5" x14ac:dyDescent="0.25">
      <c r="A181" s="76">
        <v>45408</v>
      </c>
      <c r="B181" s="55" t="s">
        <v>335</v>
      </c>
      <c r="C181" s="77"/>
      <c r="D181" s="74">
        <v>1617.75</v>
      </c>
      <c r="E181" s="74">
        <v>77469.8</v>
      </c>
    </row>
    <row r="182" spans="1:5" x14ac:dyDescent="0.25">
      <c r="A182" s="76">
        <v>45408</v>
      </c>
      <c r="B182" s="55" t="s">
        <v>336</v>
      </c>
      <c r="C182" s="77"/>
      <c r="D182" s="74">
        <v>313.77</v>
      </c>
      <c r="E182" s="74">
        <v>79087.55</v>
      </c>
    </row>
    <row r="183" spans="1:5" x14ac:dyDescent="0.25">
      <c r="A183" s="76">
        <v>45408</v>
      </c>
      <c r="B183" s="55" t="s">
        <v>337</v>
      </c>
      <c r="C183" s="77"/>
      <c r="D183" s="74">
        <v>1423.49</v>
      </c>
      <c r="E183" s="74">
        <v>79401.320000000007</v>
      </c>
    </row>
    <row r="184" spans="1:5" x14ac:dyDescent="0.25">
      <c r="A184" s="76">
        <v>45408</v>
      </c>
      <c r="B184" s="55" t="s">
        <v>338</v>
      </c>
      <c r="C184" s="77"/>
      <c r="D184" s="74">
        <v>1491.92</v>
      </c>
      <c r="E184" s="74">
        <v>80824.81</v>
      </c>
    </row>
    <row r="185" spans="1:5" x14ac:dyDescent="0.25">
      <c r="A185" s="76">
        <v>45407</v>
      </c>
      <c r="B185" s="55" t="s">
        <v>339</v>
      </c>
      <c r="C185" s="74">
        <v>50000</v>
      </c>
      <c r="D185" s="77"/>
      <c r="E185" s="74">
        <v>82316.73</v>
      </c>
    </row>
    <row r="186" spans="1:5" x14ac:dyDescent="0.25">
      <c r="A186" s="76">
        <v>45407</v>
      </c>
      <c r="B186" s="55" t="s">
        <v>340</v>
      </c>
      <c r="C186" s="77"/>
      <c r="D186" s="74">
        <v>526.88</v>
      </c>
      <c r="E186" s="74">
        <v>32316.73</v>
      </c>
    </row>
    <row r="187" spans="1:5" x14ac:dyDescent="0.25">
      <c r="A187" s="76">
        <v>45405</v>
      </c>
      <c r="B187" s="55" t="s">
        <v>177</v>
      </c>
      <c r="C187" s="74">
        <v>27</v>
      </c>
      <c r="D187" s="77"/>
      <c r="E187" s="74">
        <v>32843.61</v>
      </c>
    </row>
    <row r="188" spans="1:5" x14ac:dyDescent="0.25">
      <c r="A188" s="76">
        <v>45404</v>
      </c>
      <c r="B188" s="55" t="s">
        <v>341</v>
      </c>
      <c r="C188" s="74">
        <v>12</v>
      </c>
      <c r="D188" s="77"/>
      <c r="E188" s="74">
        <v>32816.61</v>
      </c>
    </row>
    <row r="189" spans="1:5" x14ac:dyDescent="0.25">
      <c r="A189" s="76">
        <v>45397</v>
      </c>
      <c r="B189" s="55" t="s">
        <v>254</v>
      </c>
      <c r="C189" s="74">
        <v>108</v>
      </c>
      <c r="D189" s="77"/>
      <c r="E189" s="74">
        <v>32804.61</v>
      </c>
    </row>
    <row r="190" spans="1:5" x14ac:dyDescent="0.25">
      <c r="A190" s="76">
        <v>45397</v>
      </c>
      <c r="B190" s="55" t="s">
        <v>178</v>
      </c>
      <c r="C190" s="77"/>
      <c r="D190" s="74">
        <v>429.72</v>
      </c>
      <c r="E190" s="74">
        <v>32696.61</v>
      </c>
    </row>
    <row r="191" spans="1:5" x14ac:dyDescent="0.25">
      <c r="A191" s="76">
        <v>45394</v>
      </c>
      <c r="B191" s="55" t="s">
        <v>255</v>
      </c>
      <c r="C191" s="74">
        <v>118</v>
      </c>
      <c r="D191" s="77"/>
      <c r="E191" s="74">
        <v>33126.33</v>
      </c>
    </row>
    <row r="192" spans="1:5" x14ac:dyDescent="0.25">
      <c r="A192" s="76">
        <v>45394</v>
      </c>
      <c r="B192" s="55" t="s">
        <v>256</v>
      </c>
      <c r="C192" s="74">
        <v>60</v>
      </c>
      <c r="D192" s="77"/>
      <c r="E192" s="74">
        <v>33008.33</v>
      </c>
    </row>
    <row r="193" spans="1:5" x14ac:dyDescent="0.25">
      <c r="A193" s="76">
        <v>45394</v>
      </c>
      <c r="B193" s="55" t="s">
        <v>231</v>
      </c>
      <c r="C193" s="77"/>
      <c r="D193" s="74">
        <v>12</v>
      </c>
      <c r="E193" s="74">
        <v>32948.33</v>
      </c>
    </row>
    <row r="194" spans="1:5" x14ac:dyDescent="0.25">
      <c r="A194" s="76">
        <v>45392</v>
      </c>
      <c r="B194" s="55" t="s">
        <v>257</v>
      </c>
      <c r="C194" s="77"/>
      <c r="D194" s="74">
        <v>53.6</v>
      </c>
      <c r="E194" s="74">
        <v>32960.33</v>
      </c>
    </row>
    <row r="195" spans="1:5" x14ac:dyDescent="0.25">
      <c r="A195" s="76">
        <v>45390</v>
      </c>
      <c r="B195" s="55" t="s">
        <v>180</v>
      </c>
      <c r="C195" s="74">
        <v>523.99</v>
      </c>
      <c r="D195" s="77"/>
      <c r="E195" s="74">
        <v>33013.93</v>
      </c>
    </row>
    <row r="196" spans="1:5" x14ac:dyDescent="0.25">
      <c r="A196" s="76">
        <v>45385</v>
      </c>
      <c r="B196" s="55" t="s">
        <v>177</v>
      </c>
      <c r="C196" s="74">
        <v>81</v>
      </c>
      <c r="D196" s="77"/>
      <c r="E196" s="74">
        <v>32489.94</v>
      </c>
    </row>
    <row r="197" spans="1:5" x14ac:dyDescent="0.25">
      <c r="A197" s="76">
        <v>45384</v>
      </c>
      <c r="B197" s="55" t="s">
        <v>258</v>
      </c>
      <c r="C197" s="77"/>
      <c r="D197" s="74">
        <v>155.93</v>
      </c>
      <c r="E197" s="74">
        <v>32408.94</v>
      </c>
    </row>
    <row r="198" spans="1:5" x14ac:dyDescent="0.25">
      <c r="A198" s="76">
        <v>45384</v>
      </c>
      <c r="B198" s="55" t="s">
        <v>259</v>
      </c>
      <c r="C198" s="77"/>
      <c r="D198" s="74">
        <v>184.33</v>
      </c>
      <c r="E198" s="74">
        <v>32564.87</v>
      </c>
    </row>
    <row r="199" spans="1:5" x14ac:dyDescent="0.25">
      <c r="A199" s="76">
        <v>45384</v>
      </c>
      <c r="B199" s="55" t="s">
        <v>179</v>
      </c>
      <c r="C199" s="74">
        <v>108</v>
      </c>
      <c r="D199" s="77"/>
      <c r="E199" s="74">
        <v>32749.200000000001</v>
      </c>
    </row>
  </sheetData>
  <autoFilter ref="A2:G199" xr:uid="{ADCB454B-485A-4CDA-9579-44EA99795D6A}">
    <filterColumn colId="3">
      <customFilters>
        <customFilter operator="notEqual" val=" "/>
      </customFilters>
    </filterColumn>
  </autoFilter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1:O25"/>
  <sheetViews>
    <sheetView workbookViewId="0">
      <selection activeCell="J32" sqref="J32"/>
    </sheetView>
  </sheetViews>
  <sheetFormatPr defaultRowHeight="15" x14ac:dyDescent="0.25"/>
  <cols>
    <col min="3" max="3" width="4.42578125" customWidth="1"/>
    <col min="4" max="4" width="31.5703125" customWidth="1"/>
  </cols>
  <sheetData>
    <row r="1" spans="3:5" ht="21" x14ac:dyDescent="0.35">
      <c r="E1" s="37" t="s">
        <v>98</v>
      </c>
    </row>
    <row r="5" spans="3:5" x14ac:dyDescent="0.25">
      <c r="C5" s="25" t="s">
        <v>99</v>
      </c>
    </row>
    <row r="6" spans="3:5" x14ac:dyDescent="0.25">
      <c r="D6" t="s">
        <v>100</v>
      </c>
      <c r="E6" t="s">
        <v>114</v>
      </c>
    </row>
    <row r="7" spans="3:5" x14ac:dyDescent="0.25">
      <c r="D7" t="s">
        <v>101</v>
      </c>
      <c r="E7" t="s">
        <v>114</v>
      </c>
    </row>
    <row r="10" spans="3:5" x14ac:dyDescent="0.25">
      <c r="C10" s="25" t="s">
        <v>102</v>
      </c>
    </row>
    <row r="11" spans="3:5" x14ac:dyDescent="0.25">
      <c r="D11" t="s">
        <v>103</v>
      </c>
      <c r="E11" t="s">
        <v>113</v>
      </c>
    </row>
    <row r="12" spans="3:5" x14ac:dyDescent="0.25">
      <c r="D12" t="s">
        <v>106</v>
      </c>
      <c r="E12" t="s">
        <v>126</v>
      </c>
    </row>
    <row r="13" spans="3:5" x14ac:dyDescent="0.25">
      <c r="D13" t="s">
        <v>111</v>
      </c>
      <c r="E13" t="s">
        <v>112</v>
      </c>
    </row>
    <row r="16" spans="3:5" x14ac:dyDescent="0.25">
      <c r="C16" s="25" t="s">
        <v>121</v>
      </c>
    </row>
    <row r="17" spans="4:15" x14ac:dyDescent="0.25">
      <c r="D17" t="s">
        <v>104</v>
      </c>
      <c r="E17" t="s">
        <v>105</v>
      </c>
      <c r="O17" t="s">
        <v>109</v>
      </c>
    </row>
    <row r="19" spans="4:15" x14ac:dyDescent="0.25">
      <c r="D19" t="s">
        <v>107</v>
      </c>
      <c r="E19" t="s">
        <v>108</v>
      </c>
      <c r="O19" t="s">
        <v>110</v>
      </c>
    </row>
    <row r="21" spans="4:15" x14ac:dyDescent="0.25">
      <c r="D21" t="s">
        <v>10</v>
      </c>
      <c r="E21" t="s">
        <v>120</v>
      </c>
    </row>
    <row r="22" spans="4:15" x14ac:dyDescent="0.25">
      <c r="D22" t="s">
        <v>118</v>
      </c>
      <c r="E22" t="s">
        <v>119</v>
      </c>
    </row>
    <row r="24" spans="4:15" x14ac:dyDescent="0.25">
      <c r="D24" t="s">
        <v>115</v>
      </c>
      <c r="E24" t="s">
        <v>116</v>
      </c>
      <c r="L24" t="s">
        <v>134</v>
      </c>
    </row>
    <row r="25" spans="4:15" x14ac:dyDescent="0.25">
      <c r="D25" t="s">
        <v>117</v>
      </c>
      <c r="E25" t="s">
        <v>5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C9670-7FDC-40D7-848F-E859C27467B9}">
  <dimension ref="A1:AD164"/>
  <sheetViews>
    <sheetView workbookViewId="0">
      <pane xSplit="5" ySplit="1" topLeftCell="F54" activePane="bottomRight" state="frozen"/>
      <selection pane="topRight" activeCell="F1" sqref="F1"/>
      <selection pane="bottomLeft" activeCell="A2" sqref="A2"/>
      <selection pane="bottomRight" activeCell="I67" sqref="I67"/>
    </sheetView>
  </sheetViews>
  <sheetFormatPr defaultRowHeight="15" x14ac:dyDescent="0.25"/>
  <cols>
    <col min="4" max="4" width="16.85546875" customWidth="1"/>
    <col min="5" max="5" width="14.85546875" customWidth="1"/>
    <col min="7" max="7" width="5.28515625" hidden="1" customWidth="1"/>
    <col min="8" max="19" width="12.5703125" style="1" bestFit="1" customWidth="1"/>
    <col min="20" max="20" width="12.5703125" style="183" bestFit="1" customWidth="1"/>
    <col min="21" max="21" width="2.140625" customWidth="1"/>
    <col min="22" max="22" width="12.5703125" style="183" bestFit="1" customWidth="1"/>
    <col min="23" max="23" width="2.140625" customWidth="1"/>
    <col min="24" max="24" width="12.5703125" style="183" bestFit="1" customWidth="1"/>
    <col min="25" max="25" width="3.5703125" customWidth="1"/>
    <col min="26" max="26" width="12.5703125" style="183" bestFit="1" customWidth="1"/>
    <col min="27" max="27" width="2.85546875" customWidth="1"/>
    <col min="28" max="28" width="20.85546875" customWidth="1"/>
  </cols>
  <sheetData>
    <row r="1" spans="1:28" ht="26.25" x14ac:dyDescent="0.4">
      <c r="F1" s="199" t="s">
        <v>567</v>
      </c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</row>
    <row r="3" spans="1:28" x14ac:dyDescent="0.25">
      <c r="T3" s="184" t="s">
        <v>188</v>
      </c>
      <c r="V3" s="184" t="s">
        <v>188</v>
      </c>
      <c r="X3" s="184" t="s">
        <v>188</v>
      </c>
      <c r="Z3" s="184" t="s">
        <v>214</v>
      </c>
    </row>
    <row r="4" spans="1:28" x14ac:dyDescent="0.25">
      <c r="R4" s="113"/>
      <c r="S4" s="114"/>
      <c r="T4" s="193" t="s">
        <v>82</v>
      </c>
      <c r="V4" s="185" t="s">
        <v>189</v>
      </c>
      <c r="X4" s="190"/>
      <c r="Z4" s="197" t="s">
        <v>83</v>
      </c>
    </row>
    <row r="5" spans="1:28" x14ac:dyDescent="0.25">
      <c r="H5" s="21" t="s">
        <v>72</v>
      </c>
      <c r="I5" s="21" t="s">
        <v>0</v>
      </c>
      <c r="J5" s="21" t="s">
        <v>18</v>
      </c>
      <c r="K5" s="21" t="s">
        <v>73</v>
      </c>
      <c r="L5" s="21" t="s">
        <v>74</v>
      </c>
      <c r="M5" s="21" t="s">
        <v>75</v>
      </c>
      <c r="N5" s="21" t="s">
        <v>76</v>
      </c>
      <c r="O5" s="21" t="s">
        <v>77</v>
      </c>
      <c r="P5" s="21" t="s">
        <v>78</v>
      </c>
      <c r="Q5" s="21" t="s">
        <v>79</v>
      </c>
      <c r="R5" s="91" t="s">
        <v>80</v>
      </c>
      <c r="S5" s="112" t="s">
        <v>81</v>
      </c>
      <c r="T5" s="194" t="s">
        <v>2</v>
      </c>
      <c r="V5" s="186" t="s">
        <v>83</v>
      </c>
      <c r="X5" s="191" t="s">
        <v>84</v>
      </c>
      <c r="Z5" s="198"/>
      <c r="AB5" t="s">
        <v>190</v>
      </c>
    </row>
    <row r="6" spans="1:28" ht="21" x14ac:dyDescent="0.35">
      <c r="A6" s="15" t="s">
        <v>42</v>
      </c>
      <c r="B6" s="15" t="s">
        <v>43</v>
      </c>
      <c r="C6" s="16"/>
      <c r="D6" s="16"/>
      <c r="E6" s="16"/>
      <c r="H6" s="47"/>
      <c r="I6" s="47"/>
      <c r="J6" s="47"/>
      <c r="K6" s="47"/>
      <c r="L6" s="47"/>
      <c r="M6" s="47"/>
      <c r="N6" s="24"/>
      <c r="O6" s="24"/>
      <c r="P6" s="24"/>
      <c r="Q6" s="24"/>
      <c r="R6" s="24"/>
      <c r="S6" s="24"/>
      <c r="T6" s="187"/>
      <c r="U6" s="22"/>
      <c r="V6" s="187"/>
      <c r="AB6" s="174"/>
    </row>
    <row r="7" spans="1:28" x14ac:dyDescent="0.25">
      <c r="H7" s="47"/>
      <c r="I7" s="47"/>
      <c r="J7" s="47"/>
      <c r="K7" s="47"/>
      <c r="L7" s="47"/>
      <c r="M7" s="47"/>
      <c r="N7" s="24"/>
      <c r="O7" s="24"/>
      <c r="P7" s="24"/>
      <c r="Q7" s="24"/>
      <c r="R7" s="24"/>
      <c r="S7" s="24"/>
      <c r="T7" s="187"/>
      <c r="U7" s="22"/>
      <c r="AB7" s="175"/>
    </row>
    <row r="8" spans="1:28" x14ac:dyDescent="0.25">
      <c r="C8" t="s">
        <v>85</v>
      </c>
      <c r="H8" s="47"/>
      <c r="I8" s="47"/>
      <c r="J8" s="47"/>
      <c r="K8" s="47"/>
      <c r="L8" s="47"/>
      <c r="M8" s="48"/>
      <c r="N8" s="24"/>
      <c r="O8" s="24"/>
      <c r="P8" s="24"/>
      <c r="Q8" s="24"/>
      <c r="R8" s="24"/>
      <c r="S8" s="24"/>
      <c r="T8" s="195">
        <f t="shared" ref="T8:T16" si="0">SUM(H8:S8)</f>
        <v>0</v>
      </c>
      <c r="U8" s="22"/>
      <c r="V8" s="183">
        <v>38500</v>
      </c>
      <c r="X8" s="183">
        <f t="shared" ref="X8:X16" si="1">-(V8-T8)</f>
        <v>-38500</v>
      </c>
      <c r="Z8" s="183">
        <v>38500</v>
      </c>
    </row>
    <row r="9" spans="1:28" x14ac:dyDescent="0.25">
      <c r="C9" t="s">
        <v>44</v>
      </c>
      <c r="H9" s="47"/>
      <c r="I9" s="47"/>
      <c r="J9" s="48"/>
      <c r="K9" s="47"/>
      <c r="L9" s="47"/>
      <c r="M9" s="47"/>
      <c r="N9" s="24"/>
      <c r="O9" s="24"/>
      <c r="P9" s="24"/>
      <c r="Q9" s="24"/>
      <c r="R9" s="24"/>
      <c r="S9" s="24"/>
      <c r="T9" s="195">
        <f t="shared" si="0"/>
        <v>0</v>
      </c>
      <c r="U9" s="22"/>
      <c r="V9" s="183">
        <v>315</v>
      </c>
      <c r="X9" s="183">
        <f t="shared" si="1"/>
        <v>-315</v>
      </c>
      <c r="Z9" s="183">
        <v>315</v>
      </c>
    </row>
    <row r="10" spans="1:28" x14ac:dyDescent="0.25">
      <c r="C10" t="s">
        <v>191</v>
      </c>
      <c r="H10" s="177">
        <f>'Cash Book'!C11</f>
        <v>91934</v>
      </c>
      <c r="I10" s="47"/>
      <c r="J10" s="47"/>
      <c r="K10" s="178">
        <f>'Cash Book'!C97</f>
        <v>86450</v>
      </c>
      <c r="L10" s="47"/>
      <c r="M10" s="47"/>
      <c r="N10" s="24"/>
      <c r="O10" s="24"/>
      <c r="P10" s="24"/>
      <c r="Q10" s="24"/>
      <c r="R10" s="24"/>
      <c r="S10" s="24"/>
      <c r="T10" s="195">
        <f t="shared" ref="T10" si="2">SUM(H10:S10)</f>
        <v>178384</v>
      </c>
      <c r="U10" s="22"/>
      <c r="V10" s="188">
        <v>178384</v>
      </c>
      <c r="X10" s="183">
        <f t="shared" si="1"/>
        <v>0</v>
      </c>
      <c r="Z10" s="188">
        <f>V10</f>
        <v>178384</v>
      </c>
    </row>
    <row r="11" spans="1:28" x14ac:dyDescent="0.25">
      <c r="C11" t="s">
        <v>192</v>
      </c>
      <c r="H11" s="47"/>
      <c r="I11" s="47"/>
      <c r="J11" s="47"/>
      <c r="K11" s="47"/>
      <c r="L11" s="47"/>
      <c r="M11" s="47"/>
      <c r="N11" s="24"/>
      <c r="O11" s="24"/>
      <c r="P11" s="24"/>
      <c r="Q11" s="24"/>
      <c r="R11" s="24"/>
      <c r="S11" s="24"/>
      <c r="T11" s="195">
        <f t="shared" si="0"/>
        <v>0</v>
      </c>
      <c r="U11" s="22"/>
      <c r="V11" s="188">
        <v>5484</v>
      </c>
      <c r="X11" s="183">
        <f t="shared" si="1"/>
        <v>-5484</v>
      </c>
      <c r="Z11" s="188">
        <v>5484</v>
      </c>
    </row>
    <row r="12" spans="1:28" x14ac:dyDescent="0.25">
      <c r="C12" t="s">
        <v>1</v>
      </c>
      <c r="H12" s="177">
        <f>'Cash Book'!E16</f>
        <v>514</v>
      </c>
      <c r="I12" s="177">
        <f>'Cash Book'!E53</f>
        <v>869</v>
      </c>
      <c r="J12" s="178">
        <f>'Cash Book'!E71</f>
        <v>187</v>
      </c>
      <c r="K12" s="178">
        <f>'Cash Book'!E113</f>
        <v>355</v>
      </c>
      <c r="L12" s="177">
        <f>'Cash Book'!E123</f>
        <v>111</v>
      </c>
      <c r="M12" s="178">
        <f>'Cash Book'!E150</f>
        <v>287</v>
      </c>
      <c r="N12" s="24"/>
      <c r="O12" s="24"/>
      <c r="P12" s="24"/>
      <c r="Q12" s="24"/>
      <c r="R12" s="24"/>
      <c r="S12" s="24"/>
      <c r="T12" s="195">
        <f t="shared" si="0"/>
        <v>2323</v>
      </c>
      <c r="U12" s="22"/>
      <c r="V12" s="183">
        <v>8000</v>
      </c>
      <c r="X12" s="183">
        <f t="shared" si="1"/>
        <v>-5677</v>
      </c>
      <c r="Z12" s="183">
        <v>8000</v>
      </c>
    </row>
    <row r="13" spans="1:28" x14ac:dyDescent="0.25">
      <c r="C13" t="s">
        <v>45</v>
      </c>
      <c r="H13" s="47"/>
      <c r="I13" s="47"/>
      <c r="J13" s="47"/>
      <c r="K13" s="47"/>
      <c r="L13" s="47"/>
      <c r="M13" s="47"/>
      <c r="N13" s="24"/>
      <c r="O13" s="24"/>
      <c r="P13" s="24"/>
      <c r="Q13" s="24"/>
      <c r="R13" s="24"/>
      <c r="S13" s="24"/>
      <c r="T13" s="195">
        <f t="shared" si="0"/>
        <v>0</v>
      </c>
      <c r="U13" s="22"/>
      <c r="V13" s="183">
        <v>0</v>
      </c>
      <c r="X13" s="183">
        <f t="shared" si="1"/>
        <v>0</v>
      </c>
      <c r="Z13" s="183">
        <v>0</v>
      </c>
    </row>
    <row r="14" spans="1:28" x14ac:dyDescent="0.25">
      <c r="C14" t="s">
        <v>232</v>
      </c>
      <c r="H14" s="47"/>
      <c r="I14" s="47"/>
      <c r="J14" s="47"/>
      <c r="K14" s="47"/>
      <c r="L14" s="47"/>
      <c r="M14" s="178">
        <f>'Cash Book'!C141</f>
        <v>5792.52</v>
      </c>
      <c r="N14" s="24"/>
      <c r="O14" s="24"/>
      <c r="P14" s="24"/>
      <c r="Q14" s="24"/>
      <c r="R14" s="24"/>
      <c r="S14" s="24"/>
      <c r="T14" s="195">
        <f t="shared" si="0"/>
        <v>5792.52</v>
      </c>
      <c r="U14" s="22"/>
      <c r="X14" s="183">
        <f t="shared" si="1"/>
        <v>5792.52</v>
      </c>
    </row>
    <row r="15" spans="1:28" x14ac:dyDescent="0.25">
      <c r="C15" t="s">
        <v>145</v>
      </c>
      <c r="H15" s="47"/>
      <c r="I15" s="47"/>
      <c r="J15" s="47"/>
      <c r="K15" s="47"/>
      <c r="L15" s="47"/>
      <c r="M15" s="47"/>
      <c r="N15" s="24"/>
      <c r="O15" s="24"/>
      <c r="P15" s="24"/>
      <c r="Q15" s="24"/>
      <c r="R15" s="24"/>
      <c r="S15" s="24"/>
      <c r="T15" s="195">
        <f t="shared" si="0"/>
        <v>0</v>
      </c>
      <c r="U15" s="22"/>
      <c r="V15" s="183">
        <f>R15</f>
        <v>0</v>
      </c>
      <c r="X15" s="183">
        <f t="shared" si="1"/>
        <v>0</v>
      </c>
      <c r="Z15" s="183">
        <f>V15</f>
        <v>0</v>
      </c>
    </row>
    <row r="16" spans="1:28" x14ac:dyDescent="0.25">
      <c r="C16" t="s">
        <v>6</v>
      </c>
      <c r="H16" s="47"/>
      <c r="I16" s="47"/>
      <c r="J16" s="47"/>
      <c r="K16" s="47"/>
      <c r="L16" s="47"/>
      <c r="M16" s="47"/>
      <c r="N16" s="24"/>
      <c r="O16" s="24"/>
      <c r="P16" s="24"/>
      <c r="Q16" s="24"/>
      <c r="R16" s="24"/>
      <c r="S16" s="24"/>
      <c r="T16" s="195">
        <f t="shared" si="0"/>
        <v>0</v>
      </c>
      <c r="U16" s="22"/>
      <c r="V16" s="183">
        <v>1000</v>
      </c>
      <c r="X16" s="183">
        <f t="shared" si="1"/>
        <v>-1000</v>
      </c>
      <c r="Z16" s="183">
        <v>1000</v>
      </c>
    </row>
    <row r="17" spans="1:28" ht="19.5" thickBot="1" x14ac:dyDescent="0.35">
      <c r="A17" s="27" t="s">
        <v>86</v>
      </c>
      <c r="H17" s="179">
        <f t="shared" ref="H17:T17" si="3">SUM(H8:H16)</f>
        <v>92448</v>
      </c>
      <c r="I17" s="179">
        <f t="shared" si="3"/>
        <v>869</v>
      </c>
      <c r="J17" s="179">
        <f t="shared" si="3"/>
        <v>187</v>
      </c>
      <c r="K17" s="179">
        <f t="shared" si="3"/>
        <v>86805</v>
      </c>
      <c r="L17" s="179">
        <f t="shared" si="3"/>
        <v>111</v>
      </c>
      <c r="M17" s="179">
        <f t="shared" si="3"/>
        <v>6079.52</v>
      </c>
      <c r="N17" s="180">
        <f t="shared" si="3"/>
        <v>0</v>
      </c>
      <c r="O17" s="180">
        <f t="shared" si="3"/>
        <v>0</v>
      </c>
      <c r="P17" s="180">
        <f t="shared" si="3"/>
        <v>0</v>
      </c>
      <c r="Q17" s="180">
        <f t="shared" si="3"/>
        <v>0</v>
      </c>
      <c r="R17" s="180">
        <f t="shared" si="3"/>
        <v>0</v>
      </c>
      <c r="S17" s="180">
        <f t="shared" si="3"/>
        <v>0</v>
      </c>
      <c r="T17" s="196">
        <f t="shared" si="3"/>
        <v>186499.52</v>
      </c>
      <c r="U17" s="22"/>
      <c r="V17" s="189">
        <f>SUM(V8:V16)</f>
        <v>231683</v>
      </c>
      <c r="X17" s="192">
        <f>SUM(X8:X16)</f>
        <v>-45183.479999999996</v>
      </c>
      <c r="Z17" s="189">
        <f>SUM(Z8:Z16)</f>
        <v>231683</v>
      </c>
    </row>
    <row r="18" spans="1:28" ht="15.75" thickTop="1" x14ac:dyDescent="0.25">
      <c r="H18" s="47"/>
      <c r="I18" s="47"/>
      <c r="J18" s="47"/>
      <c r="K18" s="47"/>
      <c r="L18" s="47"/>
      <c r="M18" s="47"/>
      <c r="N18" s="24"/>
      <c r="O18" s="24"/>
      <c r="P18" s="24"/>
      <c r="Q18" s="24"/>
      <c r="R18" s="24"/>
      <c r="S18" s="24"/>
      <c r="T18" s="187"/>
      <c r="U18" s="22"/>
      <c r="V18" s="187"/>
    </row>
    <row r="19" spans="1:28" ht="21" x14ac:dyDescent="0.35">
      <c r="A19" s="17" t="s">
        <v>46</v>
      </c>
      <c r="B19" s="17" t="s">
        <v>47</v>
      </c>
      <c r="C19" s="18"/>
      <c r="D19" s="18"/>
      <c r="E19" s="18"/>
      <c r="H19" s="47"/>
      <c r="I19" s="47"/>
      <c r="J19" s="47"/>
      <c r="K19" s="47"/>
      <c r="L19" s="47"/>
      <c r="M19" s="47"/>
      <c r="N19" s="24"/>
      <c r="O19" s="24"/>
      <c r="P19" s="24"/>
      <c r="Q19" s="24"/>
      <c r="R19" s="24"/>
      <c r="S19" s="24"/>
      <c r="T19" s="187"/>
      <c r="U19" s="22"/>
      <c r="V19" s="187"/>
      <c r="AB19" s="174"/>
    </row>
    <row r="20" spans="1:28" x14ac:dyDescent="0.25">
      <c r="C20" t="s">
        <v>48</v>
      </c>
      <c r="H20" s="47"/>
      <c r="I20" s="47"/>
      <c r="J20" s="47"/>
      <c r="K20" s="47"/>
      <c r="L20" s="47"/>
      <c r="M20" s="47"/>
      <c r="N20" s="24"/>
      <c r="O20" s="24"/>
      <c r="P20" s="24"/>
      <c r="Q20" s="24"/>
      <c r="R20" s="24"/>
      <c r="S20" s="24"/>
      <c r="T20" s="187"/>
      <c r="U20" s="22"/>
      <c r="V20" s="187"/>
      <c r="AB20" s="175"/>
    </row>
    <row r="21" spans="1:28" x14ac:dyDescent="0.25">
      <c r="D21" t="s">
        <v>3</v>
      </c>
      <c r="H21" s="178">
        <f>'Cash Book'!R7+'Cash Book'!R8+'Cash Book'!R9</f>
        <v>6405.88</v>
      </c>
      <c r="I21" s="178">
        <f>'Cash Book'!R36+'Cash Book'!R37+'Cash Book'!R38</f>
        <v>6405.88</v>
      </c>
      <c r="J21" s="178">
        <f>'Cash Book'!R66+'Cash Book'!R67+'Cash Book'!R68</f>
        <v>6405.6799999999994</v>
      </c>
      <c r="K21" s="178">
        <f>'Cash Book'!R97+'Cash Book'!R98+'Cash Book'!R99</f>
        <v>6405.88</v>
      </c>
      <c r="L21" s="178">
        <f>'Cash Book'!R121+'Cash Book'!R122+'Cash Book'!R123</f>
        <v>6405.4800000000005</v>
      </c>
      <c r="M21" s="178">
        <f>'Cash Book'!R143+'Cash Book'!R144+'Cash Book'!R145</f>
        <v>4434.4299999999994</v>
      </c>
      <c r="N21" s="24"/>
      <c r="O21" s="24"/>
      <c r="P21" s="24"/>
      <c r="Q21" s="24"/>
      <c r="R21" s="24"/>
      <c r="S21" s="24"/>
      <c r="T21" s="195">
        <f>SUM(H21:S21)</f>
        <v>36463.229999999996</v>
      </c>
      <c r="U21" s="22"/>
      <c r="V21" s="183">
        <v>81751.95</v>
      </c>
      <c r="X21" s="183">
        <f t="shared" ref="X21:X23" si="4">-(V21-T21)</f>
        <v>-45288.72</v>
      </c>
      <c r="Z21" s="183">
        <v>81751.95</v>
      </c>
      <c r="AB21" s="51"/>
    </row>
    <row r="22" spans="1:28" x14ac:dyDescent="0.25">
      <c r="D22" t="s">
        <v>570</v>
      </c>
      <c r="H22" s="178"/>
      <c r="I22" s="178"/>
      <c r="J22" s="178"/>
      <c r="K22" s="178"/>
      <c r="L22" s="178"/>
      <c r="M22" s="178"/>
      <c r="N22" s="24"/>
      <c r="O22" s="24"/>
      <c r="P22" s="24"/>
      <c r="Q22" s="24"/>
      <c r="R22" s="24"/>
      <c r="S22" s="24"/>
      <c r="T22" s="195"/>
      <c r="U22" s="22"/>
      <c r="V22" s="183">
        <v>0</v>
      </c>
      <c r="AB22" s="51"/>
    </row>
    <row r="23" spans="1:28" x14ac:dyDescent="0.25">
      <c r="D23" t="s">
        <v>193</v>
      </c>
      <c r="H23" s="47"/>
      <c r="I23" s="47"/>
      <c r="J23" s="47"/>
      <c r="K23" s="47"/>
      <c r="L23" s="47"/>
      <c r="M23" s="47"/>
      <c r="N23" s="24"/>
      <c r="O23" s="24"/>
      <c r="P23" s="181"/>
      <c r="Q23" s="24"/>
      <c r="R23" s="24"/>
      <c r="S23" s="24"/>
      <c r="T23" s="195">
        <f>SUM(H23:S23)</f>
        <v>0</v>
      </c>
      <c r="U23" s="22"/>
      <c r="V23" s="183">
        <v>13000</v>
      </c>
      <c r="X23" s="183">
        <f t="shared" si="4"/>
        <v>-13000</v>
      </c>
      <c r="Z23" s="183">
        <v>13000</v>
      </c>
    </row>
    <row r="24" spans="1:28" ht="15.75" thickBot="1" x14ac:dyDescent="0.3">
      <c r="H24" s="179">
        <f t="shared" ref="H24:T24" si="5">SUM(H20:H23)</f>
        <v>6405.88</v>
      </c>
      <c r="I24" s="179">
        <f t="shared" si="5"/>
        <v>6405.88</v>
      </c>
      <c r="J24" s="179">
        <f t="shared" si="5"/>
        <v>6405.6799999999994</v>
      </c>
      <c r="K24" s="179">
        <f t="shared" si="5"/>
        <v>6405.88</v>
      </c>
      <c r="L24" s="179">
        <f t="shared" si="5"/>
        <v>6405.4800000000005</v>
      </c>
      <c r="M24" s="179">
        <f t="shared" si="5"/>
        <v>4434.4299999999994</v>
      </c>
      <c r="N24" s="180">
        <f t="shared" si="5"/>
        <v>0</v>
      </c>
      <c r="O24" s="180">
        <f t="shared" si="5"/>
        <v>0</v>
      </c>
      <c r="P24" s="180">
        <f>SUM(P20:P21)</f>
        <v>0</v>
      </c>
      <c r="Q24" s="180">
        <f t="shared" si="5"/>
        <v>0</v>
      </c>
      <c r="R24" s="180">
        <f t="shared" si="5"/>
        <v>0</v>
      </c>
      <c r="S24" s="180">
        <f t="shared" si="5"/>
        <v>0</v>
      </c>
      <c r="T24" s="196">
        <f t="shared" si="5"/>
        <v>36463.229999999996</v>
      </c>
      <c r="U24" s="22"/>
      <c r="V24" s="189">
        <f>SUM(V20:V23)</f>
        <v>94751.95</v>
      </c>
      <c r="X24" s="192">
        <f>SUM(X20:X23)</f>
        <v>-58288.72</v>
      </c>
      <c r="Z24" s="189">
        <f>SUM(Z21:Z23)</f>
        <v>94751.95</v>
      </c>
    </row>
    <row r="25" spans="1:28" ht="15.75" thickTop="1" x14ac:dyDescent="0.25">
      <c r="B25" s="19" t="s">
        <v>49</v>
      </c>
      <c r="C25" s="19"/>
      <c r="D25" s="19"/>
      <c r="E25" s="19"/>
      <c r="H25" s="47"/>
      <c r="I25" s="47"/>
      <c r="J25" s="47"/>
      <c r="K25" s="47"/>
      <c r="L25" s="47"/>
      <c r="M25" s="47"/>
      <c r="N25" s="24"/>
      <c r="O25" s="24"/>
      <c r="P25" s="24"/>
      <c r="Q25" s="24"/>
      <c r="R25" s="24"/>
      <c r="S25" s="24"/>
      <c r="T25" s="187"/>
      <c r="U25" s="22"/>
      <c r="V25" s="187"/>
    </row>
    <row r="26" spans="1:28" x14ac:dyDescent="0.25">
      <c r="C26" t="s">
        <v>4</v>
      </c>
      <c r="H26" s="47"/>
      <c r="I26" s="182">
        <f>'Cash Book'!S58</f>
        <v>3438.53</v>
      </c>
      <c r="J26" s="178">
        <f>'Cash Book'!S90</f>
        <v>1663.85</v>
      </c>
      <c r="K26" s="178">
        <f>'Cash Book'!S114</f>
        <v>980</v>
      </c>
      <c r="L26" s="47"/>
      <c r="M26" s="47"/>
      <c r="N26" s="24"/>
      <c r="O26" s="24"/>
      <c r="P26" s="24"/>
      <c r="Q26" s="24"/>
      <c r="R26" s="24"/>
      <c r="S26" s="24"/>
      <c r="T26" s="195">
        <f t="shared" ref="T26:T45" si="6">SUM(H26:S26)</f>
        <v>6082.38</v>
      </c>
      <c r="U26" s="22"/>
      <c r="V26" s="183">
        <v>4000</v>
      </c>
      <c r="X26" s="183">
        <f t="shared" ref="X26:X45" si="7">-(V26-T26)</f>
        <v>2082.38</v>
      </c>
      <c r="Z26" s="183">
        <v>4000</v>
      </c>
    </row>
    <row r="27" spans="1:28" x14ac:dyDescent="0.25">
      <c r="C27" t="s">
        <v>50</v>
      </c>
      <c r="H27" s="178">
        <f>'Cash Book'!T29</f>
        <v>148.50274778929096</v>
      </c>
      <c r="I27" s="178">
        <f>'Cash Book'!T58</f>
        <v>148.50274778929096</v>
      </c>
      <c r="J27" s="178">
        <f>'Cash Book'!T90</f>
        <v>148.50274778929096</v>
      </c>
      <c r="K27" s="178">
        <f>'Cash Book'!T114</f>
        <v>148.50274778929096</v>
      </c>
      <c r="L27" s="178">
        <f>'Cash Book'!T136</f>
        <v>186.33080616286009</v>
      </c>
      <c r="M27" s="178">
        <f>'Cash Book'!T164</f>
        <v>85.538000000000011</v>
      </c>
      <c r="N27" s="24"/>
      <c r="O27" s="24"/>
      <c r="P27" s="24"/>
      <c r="Q27" s="24"/>
      <c r="R27" s="24"/>
      <c r="S27" s="24"/>
      <c r="T27" s="195">
        <f t="shared" si="6"/>
        <v>865.87979732002395</v>
      </c>
      <c r="U27" s="22"/>
      <c r="V27" s="183">
        <v>2100</v>
      </c>
      <c r="X27" s="183">
        <f t="shared" si="7"/>
        <v>-1234.120202679976</v>
      </c>
      <c r="Z27" s="183">
        <v>2100</v>
      </c>
    </row>
    <row r="28" spans="1:28" x14ac:dyDescent="0.25">
      <c r="C28" t="s">
        <v>51</v>
      </c>
      <c r="H28" s="47"/>
      <c r="I28" s="47"/>
      <c r="J28" s="178">
        <f>'Cash Book'!U90</f>
        <v>214.77</v>
      </c>
      <c r="K28" s="47"/>
      <c r="L28" s="47"/>
      <c r="M28" s="178">
        <f>'Cash Book'!U164</f>
        <v>206.15</v>
      </c>
      <c r="N28" s="24"/>
      <c r="O28" s="24"/>
      <c r="P28" s="24"/>
      <c r="Q28" s="24"/>
      <c r="R28" s="24"/>
      <c r="S28" s="24"/>
      <c r="T28" s="195">
        <f t="shared" si="6"/>
        <v>420.92</v>
      </c>
      <c r="U28" s="22"/>
      <c r="V28" s="183">
        <v>850</v>
      </c>
      <c r="X28" s="183">
        <f t="shared" si="7"/>
        <v>-429.08</v>
      </c>
      <c r="Z28" s="183">
        <v>850</v>
      </c>
    </row>
    <row r="29" spans="1:28" x14ac:dyDescent="0.25">
      <c r="C29" t="s">
        <v>22</v>
      </c>
      <c r="H29" s="48"/>
      <c r="I29" s="48"/>
      <c r="J29" s="47"/>
      <c r="K29" s="47"/>
      <c r="L29" s="47"/>
      <c r="M29" s="47"/>
      <c r="N29" s="24"/>
      <c r="O29" s="24"/>
      <c r="P29" s="24"/>
      <c r="Q29" s="24"/>
      <c r="R29" s="24"/>
      <c r="S29" s="24"/>
      <c r="T29" s="195">
        <f>SUM(J29:S29)</f>
        <v>0</v>
      </c>
      <c r="U29" s="22"/>
      <c r="V29" s="183">
        <v>0</v>
      </c>
      <c r="X29" s="183">
        <f t="shared" si="7"/>
        <v>0</v>
      </c>
      <c r="Z29" s="183">
        <v>0</v>
      </c>
    </row>
    <row r="30" spans="1:28" x14ac:dyDescent="0.25">
      <c r="C30" t="s">
        <v>17</v>
      </c>
      <c r="H30" s="47"/>
      <c r="I30" s="47"/>
      <c r="J30" s="47"/>
      <c r="K30" s="47"/>
      <c r="L30" s="47"/>
      <c r="M30" s="47"/>
      <c r="N30" s="24"/>
      <c r="O30" s="24"/>
      <c r="P30" s="24"/>
      <c r="Q30" s="24"/>
      <c r="R30" s="24"/>
      <c r="S30" s="24"/>
      <c r="T30" s="195">
        <f t="shared" si="6"/>
        <v>0</v>
      </c>
      <c r="U30" s="22"/>
      <c r="V30" s="183">
        <v>3000</v>
      </c>
      <c r="X30" s="183">
        <f t="shared" si="7"/>
        <v>-3000</v>
      </c>
      <c r="Z30" s="183">
        <v>3000</v>
      </c>
    </row>
    <row r="31" spans="1:28" x14ac:dyDescent="0.25">
      <c r="C31" s="20" t="s">
        <v>52</v>
      </c>
      <c r="H31" s="47"/>
      <c r="I31" s="47"/>
      <c r="J31" s="47"/>
      <c r="K31" s="47"/>
      <c r="L31" s="47"/>
      <c r="M31" s="47"/>
      <c r="N31" s="24"/>
      <c r="O31" s="24"/>
      <c r="P31" s="24"/>
      <c r="Q31" s="24"/>
      <c r="R31" s="24"/>
      <c r="S31" s="24"/>
      <c r="T31" s="195"/>
      <c r="U31" s="22"/>
    </row>
    <row r="32" spans="1:28" x14ac:dyDescent="0.25">
      <c r="C32" t="s">
        <v>19</v>
      </c>
      <c r="H32" s="47"/>
      <c r="I32" s="47"/>
      <c r="J32" s="47"/>
      <c r="K32" s="47"/>
      <c r="L32" s="47"/>
      <c r="M32" s="47"/>
      <c r="N32" s="24"/>
      <c r="O32" s="24"/>
      <c r="P32" s="24"/>
      <c r="Q32" s="24"/>
      <c r="R32" s="24"/>
      <c r="S32" s="24"/>
      <c r="T32" s="195">
        <f t="shared" si="6"/>
        <v>0</v>
      </c>
      <c r="U32" s="22"/>
      <c r="V32" s="183">
        <v>40</v>
      </c>
      <c r="X32" s="183">
        <f t="shared" si="7"/>
        <v>-40</v>
      </c>
      <c r="Z32" s="183">
        <v>40</v>
      </c>
    </row>
    <row r="33" spans="3:26" x14ac:dyDescent="0.25">
      <c r="C33" t="s">
        <v>194</v>
      </c>
      <c r="H33" s="47"/>
      <c r="I33" s="47"/>
      <c r="J33" s="47"/>
      <c r="K33" s="47"/>
      <c r="L33" s="47"/>
      <c r="M33" s="47"/>
      <c r="N33" s="24"/>
      <c r="O33" s="24"/>
      <c r="P33" s="24"/>
      <c r="Q33" s="24"/>
      <c r="R33" s="24"/>
      <c r="S33" s="24"/>
      <c r="T33" s="195">
        <f>SUM(H33:S33)</f>
        <v>0</v>
      </c>
      <c r="U33" s="22"/>
      <c r="V33" s="183">
        <v>190</v>
      </c>
      <c r="X33" s="183">
        <f>-(V33-T33)</f>
        <v>-190</v>
      </c>
      <c r="Z33" s="183">
        <v>190</v>
      </c>
    </row>
    <row r="34" spans="3:26" x14ac:dyDescent="0.25">
      <c r="C34" s="20" t="s">
        <v>195</v>
      </c>
      <c r="H34" s="47"/>
      <c r="I34" s="47"/>
      <c r="J34" s="47"/>
      <c r="K34" s="47"/>
      <c r="L34" s="47"/>
      <c r="M34" s="47"/>
      <c r="N34" s="24"/>
      <c r="O34" s="24"/>
      <c r="P34" s="24"/>
      <c r="Q34" s="24"/>
      <c r="R34" s="24"/>
      <c r="S34" s="24"/>
      <c r="T34" s="195"/>
      <c r="U34" s="22"/>
    </row>
    <row r="35" spans="3:26" x14ac:dyDescent="0.25">
      <c r="C35" t="s">
        <v>196</v>
      </c>
      <c r="H35" s="47"/>
      <c r="I35" s="47"/>
      <c r="J35" s="47"/>
      <c r="K35" s="47"/>
      <c r="L35" s="47"/>
      <c r="M35" s="47"/>
      <c r="N35" s="24"/>
      <c r="O35" s="181"/>
      <c r="P35" s="24"/>
      <c r="Q35" s="181"/>
      <c r="R35" s="181"/>
      <c r="S35" s="24"/>
      <c r="T35" s="195">
        <f>SUM(H35:S35)</f>
        <v>0</v>
      </c>
      <c r="U35" s="22"/>
      <c r="V35" s="183">
        <v>400</v>
      </c>
      <c r="X35" s="183">
        <f t="shared" si="7"/>
        <v>-400</v>
      </c>
      <c r="Z35" s="183">
        <v>400</v>
      </c>
    </row>
    <row r="36" spans="3:26" x14ac:dyDescent="0.25">
      <c r="C36" t="s">
        <v>197</v>
      </c>
      <c r="H36" s="47"/>
      <c r="I36" s="47"/>
      <c r="J36" s="47"/>
      <c r="K36" s="47"/>
      <c r="L36" s="47"/>
      <c r="M36" s="47"/>
      <c r="N36" s="24"/>
      <c r="O36" s="24"/>
      <c r="P36" s="24"/>
      <c r="Q36" s="24"/>
      <c r="R36" s="24"/>
      <c r="S36" s="24"/>
      <c r="T36" s="195">
        <f t="shared" ref="T36" si="8">SUM(H36:S36)</f>
        <v>0</v>
      </c>
      <c r="U36" s="22"/>
      <c r="V36" s="183">
        <v>200</v>
      </c>
      <c r="X36" s="183">
        <f t="shared" si="7"/>
        <v>-200</v>
      </c>
      <c r="Z36" s="183">
        <v>200</v>
      </c>
    </row>
    <row r="37" spans="3:26" x14ac:dyDescent="0.25">
      <c r="C37" t="s">
        <v>129</v>
      </c>
      <c r="H37" s="47"/>
      <c r="I37" s="47"/>
      <c r="J37" s="48"/>
      <c r="K37" s="47"/>
      <c r="L37" s="48"/>
      <c r="M37" s="48"/>
      <c r="N37" s="181"/>
      <c r="O37" s="181"/>
      <c r="P37" s="181"/>
      <c r="Q37" s="181"/>
      <c r="R37" s="181"/>
      <c r="S37" s="24"/>
      <c r="T37" s="195">
        <f>SUM(H37:S37)</f>
        <v>0</v>
      </c>
      <c r="U37" s="22"/>
      <c r="V37" s="183">
        <v>100</v>
      </c>
      <c r="X37" s="183">
        <f t="shared" si="7"/>
        <v>-100</v>
      </c>
      <c r="Z37" s="183">
        <v>100</v>
      </c>
    </row>
    <row r="38" spans="3:26" x14ac:dyDescent="0.25">
      <c r="C38" t="s">
        <v>198</v>
      </c>
      <c r="H38" s="47"/>
      <c r="I38" s="47"/>
      <c r="J38" s="48"/>
      <c r="K38" s="47"/>
      <c r="L38" s="48"/>
      <c r="M38" s="48"/>
      <c r="N38" s="181"/>
      <c r="O38" s="181"/>
      <c r="P38" s="181"/>
      <c r="Q38" s="181"/>
      <c r="R38" s="181"/>
      <c r="S38" s="24"/>
      <c r="T38" s="195">
        <v>0</v>
      </c>
      <c r="U38" s="22"/>
      <c r="V38" s="183">
        <v>2000</v>
      </c>
      <c r="X38" s="183">
        <v>0</v>
      </c>
      <c r="Z38" s="183">
        <v>2000</v>
      </c>
    </row>
    <row r="39" spans="3:26" x14ac:dyDescent="0.25">
      <c r="C39" s="20" t="s">
        <v>53</v>
      </c>
      <c r="H39" s="47"/>
      <c r="I39" s="47"/>
      <c r="J39" s="47"/>
      <c r="K39" s="47"/>
      <c r="L39" s="47"/>
      <c r="M39" s="47"/>
      <c r="N39" s="24"/>
      <c r="O39" s="24"/>
      <c r="P39" s="24"/>
      <c r="Q39" s="24"/>
      <c r="R39" s="24"/>
      <c r="S39" s="24"/>
      <c r="T39" s="195"/>
      <c r="U39" s="22"/>
    </row>
    <row r="40" spans="3:26" x14ac:dyDescent="0.25">
      <c r="C40" t="s">
        <v>54</v>
      </c>
      <c r="H40" s="47"/>
      <c r="I40" s="178">
        <f>'Cash Book'!Z46</f>
        <v>150</v>
      </c>
      <c r="J40" s="47"/>
      <c r="K40" s="47"/>
      <c r="L40" s="47"/>
      <c r="M40" s="47"/>
      <c r="N40" s="24"/>
      <c r="O40" s="24"/>
      <c r="P40" s="24"/>
      <c r="Q40" s="24"/>
      <c r="R40" s="24"/>
      <c r="S40" s="24"/>
      <c r="T40" s="195">
        <f t="shared" si="6"/>
        <v>150</v>
      </c>
      <c r="U40" s="22"/>
      <c r="V40" s="183">
        <v>150</v>
      </c>
      <c r="X40" s="183">
        <f t="shared" si="7"/>
        <v>0</v>
      </c>
      <c r="Z40" s="183">
        <v>150</v>
      </c>
    </row>
    <row r="41" spans="3:26" x14ac:dyDescent="0.25">
      <c r="C41" t="s">
        <v>55</v>
      </c>
      <c r="H41" s="47"/>
      <c r="I41" s="47"/>
      <c r="J41" s="47"/>
      <c r="K41" s="178">
        <f>'Cash Book'!Z114</f>
        <v>1000</v>
      </c>
      <c r="L41" s="47"/>
      <c r="M41" s="47"/>
      <c r="N41" s="24"/>
      <c r="O41" s="24"/>
      <c r="P41" s="24"/>
      <c r="Q41" s="24"/>
      <c r="R41" s="24"/>
      <c r="S41" s="24"/>
      <c r="T41" s="195">
        <f t="shared" si="6"/>
        <v>1000</v>
      </c>
      <c r="U41" s="22"/>
      <c r="V41" s="183">
        <v>2000</v>
      </c>
      <c r="X41" s="183">
        <f t="shared" si="7"/>
        <v>-1000</v>
      </c>
      <c r="Z41" s="183">
        <v>2000</v>
      </c>
    </row>
    <row r="42" spans="3:26" x14ac:dyDescent="0.25">
      <c r="C42" t="s">
        <v>56</v>
      </c>
      <c r="H42" s="47"/>
      <c r="I42" s="47"/>
      <c r="J42" s="47"/>
      <c r="K42" s="47"/>
      <c r="L42" s="178">
        <f>'Cash Book'!Z136</f>
        <v>630</v>
      </c>
      <c r="M42" s="47"/>
      <c r="N42" s="24"/>
      <c r="O42" s="181"/>
      <c r="P42" s="181"/>
      <c r="Q42" s="181"/>
      <c r="R42" s="181"/>
      <c r="S42" s="24"/>
      <c r="T42" s="195">
        <f>SUM(H42:S42)</f>
        <v>630</v>
      </c>
      <c r="U42" s="22"/>
      <c r="V42" s="183">
        <v>1000</v>
      </c>
      <c r="X42" s="183">
        <f t="shared" si="7"/>
        <v>-370</v>
      </c>
      <c r="Z42" s="183">
        <v>1000</v>
      </c>
    </row>
    <row r="43" spans="3:26" x14ac:dyDescent="0.25">
      <c r="C43" t="s">
        <v>574</v>
      </c>
      <c r="H43" s="47"/>
      <c r="I43" s="47"/>
      <c r="J43" s="178"/>
      <c r="K43" s="178"/>
      <c r="L43" s="47"/>
      <c r="M43" s="178">
        <f>'Cash Book'!Z164</f>
        <v>347.33</v>
      </c>
      <c r="N43" s="24"/>
      <c r="O43" s="24"/>
      <c r="P43" s="24"/>
      <c r="Q43" s="24"/>
      <c r="R43" s="24"/>
      <c r="S43" s="24"/>
      <c r="T43" s="195">
        <f t="shared" ref="T43" si="9">SUM(H43:S43)</f>
        <v>347.33</v>
      </c>
      <c r="U43" s="22"/>
      <c r="V43" s="183">
        <v>0</v>
      </c>
      <c r="X43" s="183">
        <f t="shared" si="7"/>
        <v>347.33</v>
      </c>
      <c r="Z43" s="183">
        <v>0</v>
      </c>
    </row>
    <row r="44" spans="3:26" x14ac:dyDescent="0.25">
      <c r="C44" t="s">
        <v>571</v>
      </c>
      <c r="H44" s="47"/>
      <c r="I44" s="47"/>
      <c r="J44" s="178">
        <f>'Cash Book'!Z90</f>
        <v>75</v>
      </c>
      <c r="K44" s="178"/>
      <c r="L44" s="47"/>
      <c r="M44" s="47"/>
      <c r="N44" s="24"/>
      <c r="O44" s="24"/>
      <c r="P44" s="24"/>
      <c r="Q44" s="24"/>
      <c r="R44" s="24"/>
      <c r="S44" s="24"/>
      <c r="T44" s="195">
        <f t="shared" ref="T44" si="10">SUM(H44:S44)</f>
        <v>75</v>
      </c>
      <c r="U44" s="22"/>
      <c r="V44" s="183">
        <v>0</v>
      </c>
      <c r="X44" s="183">
        <f t="shared" ref="X44" si="11">-(V44-T44)</f>
        <v>75</v>
      </c>
      <c r="Z44" s="183">
        <v>0</v>
      </c>
    </row>
    <row r="45" spans="3:26" x14ac:dyDescent="0.25">
      <c r="C45" t="s">
        <v>57</v>
      </c>
      <c r="H45" s="47"/>
      <c r="I45" s="47"/>
      <c r="J45" s="47"/>
      <c r="K45" s="178">
        <f>'Cash Book'!AA114</f>
        <v>810</v>
      </c>
      <c r="L45" s="47"/>
      <c r="M45" s="47"/>
      <c r="N45" s="24"/>
      <c r="O45" s="24"/>
      <c r="P45" s="24"/>
      <c r="Q45" s="24"/>
      <c r="R45" s="24"/>
      <c r="S45" s="24"/>
      <c r="T45" s="195">
        <f t="shared" si="6"/>
        <v>810</v>
      </c>
      <c r="U45" s="22"/>
      <c r="V45" s="183">
        <v>810</v>
      </c>
      <c r="X45" s="183">
        <f t="shared" si="7"/>
        <v>0</v>
      </c>
      <c r="Z45" s="183">
        <v>810</v>
      </c>
    </row>
    <row r="46" spans="3:26" x14ac:dyDescent="0.25">
      <c r="C46" s="20" t="s">
        <v>9</v>
      </c>
      <c r="H46" s="47"/>
      <c r="I46" s="47"/>
      <c r="J46" s="47"/>
      <c r="K46" s="47"/>
      <c r="L46" s="47"/>
      <c r="M46" s="47"/>
      <c r="N46" s="24"/>
      <c r="O46" s="24"/>
      <c r="P46" s="24"/>
      <c r="Q46" s="24"/>
      <c r="R46" s="24"/>
      <c r="S46" s="24"/>
      <c r="T46" s="195"/>
      <c r="U46" s="22"/>
    </row>
    <row r="47" spans="3:26" x14ac:dyDescent="0.25">
      <c r="C47" t="s">
        <v>234</v>
      </c>
      <c r="H47" s="178">
        <v>10</v>
      </c>
      <c r="I47" s="178">
        <v>10</v>
      </c>
      <c r="J47" s="178">
        <v>10</v>
      </c>
      <c r="K47" s="178">
        <v>10</v>
      </c>
      <c r="L47" s="178">
        <v>10</v>
      </c>
      <c r="M47" s="178">
        <v>10</v>
      </c>
      <c r="N47" s="24"/>
      <c r="O47" s="24"/>
      <c r="P47" s="24"/>
      <c r="Q47" s="24"/>
      <c r="R47" s="24"/>
      <c r="S47" s="24"/>
      <c r="T47" s="195">
        <f>SUM(H47:S47)</f>
        <v>60</v>
      </c>
      <c r="U47" s="22"/>
      <c r="V47" s="183">
        <v>120</v>
      </c>
      <c r="X47" s="183">
        <f t="shared" ref="X47" si="12">-(V47-T47)</f>
        <v>-60</v>
      </c>
      <c r="Z47" s="183">
        <v>120</v>
      </c>
    </row>
    <row r="48" spans="3:26" x14ac:dyDescent="0.25">
      <c r="C48" t="s">
        <v>58</v>
      </c>
      <c r="H48" s="47"/>
      <c r="I48" s="47"/>
      <c r="J48" s="47"/>
      <c r="K48" s="178">
        <f>'Cash Book'!AC109</f>
        <v>99.98</v>
      </c>
      <c r="L48" s="47"/>
      <c r="M48" s="47"/>
      <c r="N48" s="24"/>
      <c r="O48" s="24"/>
      <c r="P48" s="24"/>
      <c r="Q48" s="24"/>
      <c r="R48" s="24"/>
      <c r="S48" s="24"/>
      <c r="T48" s="195">
        <f>SUM(H48:S48)</f>
        <v>99.98</v>
      </c>
      <c r="U48" s="22"/>
      <c r="V48" s="183">
        <v>300</v>
      </c>
      <c r="X48" s="183">
        <f>-(V48-T48)</f>
        <v>-200.01999999999998</v>
      </c>
      <c r="Z48" s="183">
        <v>300</v>
      </c>
    </row>
    <row r="49" spans="2:26" x14ac:dyDescent="0.25">
      <c r="C49" t="s">
        <v>5</v>
      </c>
      <c r="H49" s="178">
        <f>'Cash Book'!AB29</f>
        <v>57.62</v>
      </c>
      <c r="I49" s="178">
        <f>'Cash Book'!AB58</f>
        <v>55.71</v>
      </c>
      <c r="J49" s="178">
        <f>'Cash Book'!AB90</f>
        <v>63.67</v>
      </c>
      <c r="K49" s="178">
        <f>'Cash Book'!AB114</f>
        <v>52.5</v>
      </c>
      <c r="L49" s="178">
        <f>'Cash Book'!AB136</f>
        <v>0</v>
      </c>
      <c r="M49" s="178">
        <f>'Cash Book'!AB164</f>
        <v>70</v>
      </c>
      <c r="N49" s="24"/>
      <c r="O49" s="24"/>
      <c r="P49" s="24"/>
      <c r="Q49" s="24"/>
      <c r="R49" s="24"/>
      <c r="S49" s="24"/>
      <c r="T49" s="195">
        <f t="shared" ref="T49" si="13">SUM(H49:S49)</f>
        <v>299.5</v>
      </c>
      <c r="U49" s="22"/>
      <c r="V49" s="183">
        <v>800</v>
      </c>
      <c r="X49" s="183">
        <f t="shared" ref="X49" si="14">-(V49-T49)</f>
        <v>-500.5</v>
      </c>
      <c r="Z49" s="183">
        <v>800</v>
      </c>
    </row>
    <row r="50" spans="2:26" ht="15.75" thickBot="1" x14ac:dyDescent="0.3">
      <c r="H50" s="179">
        <f t="shared" ref="H50:T50" si="15">SUM(H26:H49)</f>
        <v>216.12274778929097</v>
      </c>
      <c r="I50" s="179">
        <f t="shared" si="15"/>
        <v>3802.7427477892911</v>
      </c>
      <c r="J50" s="179">
        <f t="shared" si="15"/>
        <v>2175.7927477892908</v>
      </c>
      <c r="K50" s="179">
        <f t="shared" si="15"/>
        <v>3100.9827477892909</v>
      </c>
      <c r="L50" s="179">
        <f t="shared" si="15"/>
        <v>826.33080616286009</v>
      </c>
      <c r="M50" s="179">
        <f t="shared" si="15"/>
        <v>719.01800000000003</v>
      </c>
      <c r="N50" s="180">
        <f t="shared" si="15"/>
        <v>0</v>
      </c>
      <c r="O50" s="180">
        <f t="shared" si="15"/>
        <v>0</v>
      </c>
      <c r="P50" s="180">
        <f t="shared" si="15"/>
        <v>0</v>
      </c>
      <c r="Q50" s="180">
        <f t="shared" si="15"/>
        <v>0</v>
      </c>
      <c r="R50" s="180">
        <f t="shared" si="15"/>
        <v>0</v>
      </c>
      <c r="S50" s="180">
        <f t="shared" si="15"/>
        <v>0</v>
      </c>
      <c r="T50" s="196">
        <f t="shared" si="15"/>
        <v>10840.989797320024</v>
      </c>
      <c r="U50" s="22"/>
      <c r="V50" s="189">
        <f>SUM(V26:V49)</f>
        <v>18060</v>
      </c>
      <c r="X50" s="192">
        <f>SUM(X26:X49)</f>
        <v>-5219.0102026799759</v>
      </c>
      <c r="Y50" s="2"/>
      <c r="Z50" s="192">
        <f>SUM(Z26:Z49)</f>
        <v>18060</v>
      </c>
    </row>
    <row r="51" spans="2:26" ht="15.75" thickTop="1" x14ac:dyDescent="0.25">
      <c r="H51" s="47"/>
      <c r="I51" s="47"/>
      <c r="J51" s="47"/>
      <c r="K51" s="47"/>
      <c r="L51" s="47"/>
      <c r="M51" s="47"/>
      <c r="N51" s="24"/>
      <c r="O51" s="24"/>
      <c r="P51" s="24"/>
      <c r="Q51" s="24"/>
      <c r="R51" s="24"/>
      <c r="S51" s="24"/>
      <c r="T51" s="187"/>
      <c r="U51" s="22"/>
      <c r="V51" s="187"/>
    </row>
    <row r="52" spans="2:26" x14ac:dyDescent="0.25">
      <c r="B52" s="19" t="s">
        <v>59</v>
      </c>
      <c r="C52" s="19"/>
      <c r="D52" s="19"/>
      <c r="E52" s="19"/>
      <c r="H52" s="47"/>
      <c r="I52" s="47"/>
      <c r="J52" s="47"/>
      <c r="K52" s="47"/>
      <c r="L52" s="47"/>
      <c r="M52" s="47"/>
      <c r="N52" s="24"/>
      <c r="O52" s="24"/>
      <c r="P52" s="24"/>
      <c r="Q52" s="24"/>
      <c r="R52" s="24"/>
      <c r="S52" s="24"/>
      <c r="T52" s="187"/>
      <c r="U52" s="22"/>
      <c r="V52" s="187"/>
    </row>
    <row r="53" spans="2:26" x14ac:dyDescent="0.25">
      <c r="C53" t="s">
        <v>199</v>
      </c>
      <c r="H53" s="47"/>
      <c r="I53" s="47"/>
      <c r="J53" s="47"/>
      <c r="K53" s="47"/>
      <c r="L53" s="47"/>
      <c r="M53" s="47"/>
      <c r="N53" s="24"/>
      <c r="O53" s="24"/>
      <c r="P53" s="24"/>
      <c r="Q53" s="24"/>
      <c r="R53" s="24"/>
      <c r="S53" s="24"/>
      <c r="T53" s="195">
        <v>0</v>
      </c>
      <c r="U53" s="22"/>
      <c r="V53" s="183">
        <v>5000</v>
      </c>
      <c r="X53" s="183">
        <f t="shared" ref="X53" si="16">-(V53-T53)</f>
        <v>-5000</v>
      </c>
      <c r="Z53" s="183">
        <v>5000</v>
      </c>
    </row>
    <row r="54" spans="2:26" x14ac:dyDescent="0.25">
      <c r="C54" t="s">
        <v>200</v>
      </c>
      <c r="H54" s="47"/>
      <c r="I54" s="47"/>
      <c r="J54" s="47"/>
      <c r="K54" s="47"/>
      <c r="L54" s="47"/>
      <c r="M54" s="47"/>
      <c r="N54" s="24"/>
      <c r="O54" s="24"/>
      <c r="P54" s="24"/>
      <c r="Q54" s="24"/>
      <c r="R54" s="24"/>
      <c r="S54" s="24"/>
      <c r="T54" s="195"/>
      <c r="U54" s="22"/>
      <c r="V54" s="183">
        <v>1000</v>
      </c>
      <c r="Z54" s="183">
        <v>1000</v>
      </c>
    </row>
    <row r="55" spans="2:26" x14ac:dyDescent="0.25">
      <c r="H55" s="47"/>
      <c r="I55" s="47"/>
      <c r="J55" s="47"/>
      <c r="K55" s="47"/>
      <c r="L55" s="47"/>
      <c r="M55" s="47"/>
      <c r="N55" s="24"/>
      <c r="O55" s="24"/>
      <c r="P55" s="24"/>
      <c r="Q55" s="24"/>
      <c r="R55" s="24"/>
      <c r="S55" s="24"/>
      <c r="T55" s="195"/>
      <c r="U55" s="22"/>
    </row>
    <row r="56" spans="2:26" ht="15.75" thickBot="1" x14ac:dyDescent="0.3">
      <c r="H56" s="49"/>
      <c r="I56" s="49"/>
      <c r="J56" s="49"/>
      <c r="K56" s="49"/>
      <c r="L56" s="49"/>
      <c r="M56" s="49"/>
      <c r="N56" s="92"/>
      <c r="O56" s="92"/>
      <c r="P56" s="92"/>
      <c r="Q56" s="92"/>
      <c r="R56" s="92"/>
      <c r="S56" s="92"/>
      <c r="T56" s="196"/>
      <c r="U56" s="22"/>
      <c r="V56" s="189"/>
      <c r="X56" s="192"/>
      <c r="Z56" s="192">
        <f>SUM(Z53:Z55)</f>
        <v>6000</v>
      </c>
    </row>
    <row r="57" spans="2:26" ht="15.75" thickTop="1" x14ac:dyDescent="0.25">
      <c r="B57" s="19" t="s">
        <v>60</v>
      </c>
      <c r="C57" s="19"/>
      <c r="D57" s="19"/>
      <c r="E57" s="19"/>
      <c r="H57" s="47"/>
      <c r="I57" s="47"/>
      <c r="J57" s="47"/>
      <c r="K57" s="47"/>
      <c r="L57" s="47"/>
      <c r="M57" s="47"/>
      <c r="N57" s="24"/>
      <c r="O57" s="24"/>
      <c r="P57" s="24"/>
      <c r="Q57" s="24"/>
      <c r="R57" s="24"/>
      <c r="S57" s="24"/>
      <c r="T57" s="187"/>
      <c r="U57" s="22"/>
      <c r="V57" s="187"/>
    </row>
    <row r="58" spans="2:26" x14ac:dyDescent="0.25">
      <c r="C58" t="s">
        <v>61</v>
      </c>
      <c r="H58" s="178">
        <f>'Cash Book'!AD29</f>
        <v>1187.03</v>
      </c>
      <c r="I58" s="178">
        <f>'Cash Book'!AD58</f>
        <v>2016.32</v>
      </c>
      <c r="J58" s="178">
        <f>'Cash Book'!AD90</f>
        <v>1588.03</v>
      </c>
      <c r="K58" s="178">
        <f>'Cash Book'!AD114</f>
        <v>1191.45</v>
      </c>
      <c r="L58" s="178">
        <f>'Cash Book'!AD136</f>
        <v>1580.84</v>
      </c>
      <c r="M58" s="178">
        <f>'Cash Book'!AD164</f>
        <v>1506.51</v>
      </c>
      <c r="N58" s="24"/>
      <c r="O58" s="24"/>
      <c r="P58" s="24"/>
      <c r="Q58" s="24"/>
      <c r="R58" s="24"/>
      <c r="S58" s="24"/>
      <c r="T58" s="195">
        <f t="shared" ref="T58:T69" si="17">SUM(H58:S58)</f>
        <v>9070.18</v>
      </c>
      <c r="U58" s="22"/>
      <c r="V58" s="183">
        <v>13500</v>
      </c>
      <c r="X58" s="183">
        <f t="shared" ref="X58:X71" si="18">-(V58-T58)</f>
        <v>-4429.82</v>
      </c>
      <c r="Z58" s="183">
        <v>13500</v>
      </c>
    </row>
    <row r="59" spans="2:26" x14ac:dyDescent="0.25">
      <c r="C59" t="s">
        <v>62</v>
      </c>
      <c r="H59" s="47"/>
      <c r="I59" s="47"/>
      <c r="J59" s="47"/>
      <c r="K59" s="47"/>
      <c r="L59" s="47"/>
      <c r="M59" s="47"/>
      <c r="N59" s="24"/>
      <c r="O59" s="24"/>
      <c r="P59" s="24"/>
      <c r="Q59" s="24"/>
      <c r="R59" s="24"/>
      <c r="S59" s="24"/>
      <c r="T59" s="195">
        <f t="shared" si="17"/>
        <v>0</v>
      </c>
      <c r="U59" s="22"/>
      <c r="V59" s="183">
        <v>150</v>
      </c>
      <c r="X59" s="183">
        <f t="shared" si="18"/>
        <v>-150</v>
      </c>
      <c r="Z59" s="183">
        <v>150</v>
      </c>
    </row>
    <row r="60" spans="2:26" x14ac:dyDescent="0.25">
      <c r="C60" t="s">
        <v>63</v>
      </c>
      <c r="H60" s="178">
        <f>'Cash Book'!AF29</f>
        <v>629.67999999999995</v>
      </c>
      <c r="I60" s="178">
        <f>'Cash Book'!AF58</f>
        <v>0</v>
      </c>
      <c r="J60" s="178">
        <f>'Cash Book'!AF90</f>
        <v>356.92</v>
      </c>
      <c r="K60" s="178">
        <f>'Cash Book'!AF114</f>
        <v>333</v>
      </c>
      <c r="L60" s="178">
        <f>'Cash Book'!AF136</f>
        <v>134.94</v>
      </c>
      <c r="M60" s="178">
        <f>'Cash Book'!AF164</f>
        <v>117.35</v>
      </c>
      <c r="N60" s="24"/>
      <c r="O60" s="24"/>
      <c r="P60" s="24"/>
      <c r="Q60" s="24"/>
      <c r="R60" s="24"/>
      <c r="S60" s="24"/>
      <c r="T60" s="195">
        <f t="shared" si="17"/>
        <v>1571.8899999999999</v>
      </c>
      <c r="U60" s="22"/>
      <c r="V60" s="183">
        <v>3000</v>
      </c>
      <c r="X60" s="183">
        <f t="shared" si="18"/>
        <v>-1428.1100000000001</v>
      </c>
      <c r="Z60" s="183">
        <v>3000</v>
      </c>
    </row>
    <row r="61" spans="2:26" x14ac:dyDescent="0.25">
      <c r="C61" t="s">
        <v>64</v>
      </c>
      <c r="H61" s="178">
        <f>'Cash Book'!AG29</f>
        <v>600.20000000000005</v>
      </c>
      <c r="I61" s="178">
        <f>'Cash Book'!AG58</f>
        <v>0</v>
      </c>
      <c r="J61" s="178">
        <f>'Cash Book'!AG90</f>
        <v>0</v>
      </c>
      <c r="K61" s="178">
        <f>'Cash Book'!AG114</f>
        <v>0</v>
      </c>
      <c r="L61" s="178">
        <f>'Cash Book'!AG136</f>
        <v>0</v>
      </c>
      <c r="M61" s="178">
        <f>'Cash Book'!AG164</f>
        <v>0</v>
      </c>
      <c r="N61" s="24"/>
      <c r="O61" s="24"/>
      <c r="P61" s="24"/>
      <c r="Q61" s="24"/>
      <c r="R61" s="24"/>
      <c r="S61" s="24"/>
      <c r="T61" s="195">
        <f t="shared" si="17"/>
        <v>600.20000000000005</v>
      </c>
      <c r="U61" s="22"/>
      <c r="V61" s="183">
        <v>3500</v>
      </c>
      <c r="X61" s="183">
        <f t="shared" si="18"/>
        <v>-2899.8</v>
      </c>
      <c r="Z61" s="183">
        <v>3500</v>
      </c>
    </row>
    <row r="62" spans="2:26" x14ac:dyDescent="0.25">
      <c r="C62" t="s">
        <v>31</v>
      </c>
      <c r="H62" s="178">
        <f>'Cash Book'!AH29</f>
        <v>56.99</v>
      </c>
      <c r="I62" s="178">
        <f>'Cash Book'!AH58</f>
        <v>56.99</v>
      </c>
      <c r="J62" s="178">
        <f>'Cash Book'!AH90</f>
        <v>89.98</v>
      </c>
      <c r="K62" s="178">
        <f>'Cash Book'!AH114</f>
        <v>56.99</v>
      </c>
      <c r="L62" s="178">
        <f>'Cash Book'!AH136</f>
        <v>56.99</v>
      </c>
      <c r="M62" s="178">
        <f>'Cash Book'!AH164</f>
        <v>80.489999999999995</v>
      </c>
      <c r="N62" s="24"/>
      <c r="O62" s="24"/>
      <c r="P62" s="24"/>
      <c r="Q62" s="24"/>
      <c r="R62" s="24"/>
      <c r="S62" s="24"/>
      <c r="T62" s="195">
        <f t="shared" si="17"/>
        <v>398.43</v>
      </c>
      <c r="U62" s="22"/>
      <c r="V62" s="183">
        <v>1000</v>
      </c>
      <c r="X62" s="183">
        <f t="shared" si="18"/>
        <v>-601.56999999999994</v>
      </c>
      <c r="Z62" s="183">
        <v>1000</v>
      </c>
    </row>
    <row r="63" spans="2:26" x14ac:dyDescent="0.25">
      <c r="C63" t="s">
        <v>65</v>
      </c>
      <c r="H63" s="47"/>
      <c r="I63" s="47"/>
      <c r="J63" s="47"/>
      <c r="K63" s="47"/>
      <c r="L63" s="47"/>
      <c r="M63" s="47"/>
      <c r="N63" s="24"/>
      <c r="O63" s="24"/>
      <c r="P63" s="24"/>
      <c r="Q63" s="24"/>
      <c r="R63" s="24"/>
      <c r="S63" s="24"/>
      <c r="T63" s="195">
        <f t="shared" si="17"/>
        <v>0</v>
      </c>
      <c r="U63" s="22"/>
      <c r="V63" s="183">
        <v>600</v>
      </c>
      <c r="X63" s="183">
        <f t="shared" si="18"/>
        <v>-600</v>
      </c>
      <c r="Z63" s="183">
        <v>600</v>
      </c>
    </row>
    <row r="64" spans="2:26" x14ac:dyDescent="0.25">
      <c r="C64" t="s">
        <v>572</v>
      </c>
      <c r="H64" s="178">
        <f>'Cash Book'!AJ29</f>
        <v>175.55</v>
      </c>
      <c r="I64" s="178">
        <f>'Cash Book'!AJ58</f>
        <v>175.55</v>
      </c>
      <c r="J64" s="178">
        <f>'Cash Book'!AJ90</f>
        <v>175.55</v>
      </c>
      <c r="K64" s="178">
        <f>'Cash Book'!AJ114</f>
        <v>175.55</v>
      </c>
      <c r="L64" s="178">
        <f>'Cash Book'!AJ136</f>
        <v>175.55</v>
      </c>
      <c r="M64" s="178">
        <f>'Cash Book'!AJ164</f>
        <v>91.266499999999994</v>
      </c>
      <c r="N64" s="24"/>
      <c r="O64" s="24"/>
      <c r="P64" s="24"/>
      <c r="Q64" s="24"/>
      <c r="R64" s="24"/>
      <c r="S64" s="24"/>
      <c r="T64" s="195">
        <f t="shared" si="17"/>
        <v>969.01649999999995</v>
      </c>
      <c r="U64" s="22"/>
      <c r="V64" s="183">
        <v>2400</v>
      </c>
      <c r="X64" s="183">
        <f t="shared" si="18"/>
        <v>-1430.9835</v>
      </c>
      <c r="Z64" s="183">
        <v>2400</v>
      </c>
    </row>
    <row r="65" spans="2:26" x14ac:dyDescent="0.25">
      <c r="C65" t="s">
        <v>34</v>
      </c>
      <c r="H65" s="47"/>
      <c r="I65" s="47"/>
      <c r="J65" s="47"/>
      <c r="K65" s="47"/>
      <c r="L65" s="47"/>
      <c r="M65" s="47"/>
      <c r="N65" s="24"/>
      <c r="O65" s="24"/>
      <c r="P65" s="24"/>
      <c r="Q65" s="24"/>
      <c r="R65" s="24"/>
      <c r="S65" s="24"/>
      <c r="T65" s="195">
        <f t="shared" si="17"/>
        <v>0</v>
      </c>
      <c r="U65" s="22"/>
      <c r="V65" s="183">
        <v>1000</v>
      </c>
      <c r="X65" s="183">
        <f t="shared" si="18"/>
        <v>-1000</v>
      </c>
      <c r="Z65" s="183">
        <v>1000</v>
      </c>
    </row>
    <row r="66" spans="2:26" x14ac:dyDescent="0.25">
      <c r="C66" t="s">
        <v>148</v>
      </c>
      <c r="H66" s="47"/>
      <c r="I66" s="47"/>
      <c r="J66" s="47"/>
      <c r="K66" s="47"/>
      <c r="L66" s="47"/>
      <c r="M66" s="178">
        <f>'Cash Book'!AN164</f>
        <v>40</v>
      </c>
      <c r="N66" s="24"/>
      <c r="O66" s="24"/>
      <c r="P66" s="24"/>
      <c r="Q66" s="24"/>
      <c r="R66" s="24"/>
      <c r="S66" s="24"/>
      <c r="T66" s="195">
        <f t="shared" si="17"/>
        <v>40</v>
      </c>
      <c r="U66" s="22"/>
      <c r="V66" s="183">
        <v>690</v>
      </c>
      <c r="X66" s="183">
        <f t="shared" si="18"/>
        <v>-650</v>
      </c>
      <c r="Z66" s="183">
        <v>690</v>
      </c>
    </row>
    <row r="67" spans="2:26" x14ac:dyDescent="0.25">
      <c r="C67" t="s">
        <v>130</v>
      </c>
      <c r="H67" s="47"/>
      <c r="I67" s="47"/>
      <c r="J67" s="178">
        <f>'Cash Book'!AL90</f>
        <v>270</v>
      </c>
      <c r="K67" s="47"/>
      <c r="L67" s="178">
        <f>'Cash Book'!AL136</f>
        <v>180</v>
      </c>
      <c r="M67" s="47"/>
      <c r="N67" s="24"/>
      <c r="O67" s="24"/>
      <c r="P67" s="24"/>
      <c r="Q67" s="24"/>
      <c r="R67" s="24"/>
      <c r="S67" s="24"/>
      <c r="T67" s="195">
        <f t="shared" si="17"/>
        <v>450</v>
      </c>
      <c r="U67" s="22"/>
      <c r="V67" s="183">
        <v>5000</v>
      </c>
      <c r="X67" s="183">
        <f t="shared" si="18"/>
        <v>-4550</v>
      </c>
      <c r="Z67" s="183">
        <v>5000</v>
      </c>
    </row>
    <row r="68" spans="2:26" x14ac:dyDescent="0.25">
      <c r="C68" t="s">
        <v>128</v>
      </c>
      <c r="H68" s="178">
        <f>'Cash Book'!BG29</f>
        <v>66.5</v>
      </c>
      <c r="I68" s="47"/>
      <c r="J68" s="178">
        <f>'Cash Book'!AQ90</f>
        <v>545.04000000000008</v>
      </c>
      <c r="K68" s="47"/>
      <c r="L68" s="47"/>
      <c r="M68" s="47"/>
      <c r="N68" s="24"/>
      <c r="O68" s="24"/>
      <c r="P68" s="24"/>
      <c r="Q68" s="24"/>
      <c r="R68" s="24"/>
      <c r="S68" s="24"/>
      <c r="T68" s="195">
        <f t="shared" si="17"/>
        <v>611.54000000000008</v>
      </c>
      <c r="U68" s="22"/>
      <c r="V68" s="183">
        <v>5000</v>
      </c>
      <c r="X68" s="183">
        <f t="shared" si="18"/>
        <v>-4388.46</v>
      </c>
      <c r="Z68" s="183">
        <v>5000</v>
      </c>
    </row>
    <row r="69" spans="2:26" x14ac:dyDescent="0.25">
      <c r="C69" t="s">
        <v>137</v>
      </c>
      <c r="H69" s="47"/>
      <c r="I69" s="47"/>
      <c r="J69" s="47"/>
      <c r="K69" s="47"/>
      <c r="L69" s="47"/>
      <c r="M69" s="47"/>
      <c r="N69" s="24"/>
      <c r="O69" s="24"/>
      <c r="P69" s="181"/>
      <c r="Q69" s="24"/>
      <c r="R69" s="24"/>
      <c r="S69" s="24"/>
      <c r="T69" s="195">
        <f t="shared" si="17"/>
        <v>0</v>
      </c>
      <c r="U69" s="22"/>
      <c r="V69" s="183">
        <v>1000</v>
      </c>
      <c r="X69" s="183">
        <f t="shared" si="18"/>
        <v>-1000</v>
      </c>
      <c r="Z69" s="183">
        <v>1000</v>
      </c>
    </row>
    <row r="70" spans="2:26" x14ac:dyDescent="0.25">
      <c r="C70" t="s">
        <v>135</v>
      </c>
      <c r="H70" s="47"/>
      <c r="I70" s="47"/>
      <c r="J70" s="47"/>
      <c r="K70" s="47"/>
      <c r="L70" s="47"/>
      <c r="M70" s="47"/>
      <c r="N70" s="24"/>
      <c r="O70" s="24"/>
      <c r="P70" s="24"/>
      <c r="Q70" s="24"/>
      <c r="R70" s="24"/>
      <c r="S70" s="24"/>
      <c r="T70" s="195">
        <f>SUM(H70:S70)</f>
        <v>0</v>
      </c>
      <c r="U70" s="22"/>
      <c r="V70" s="183">
        <v>1500</v>
      </c>
      <c r="X70" s="183">
        <f t="shared" si="18"/>
        <v>-1500</v>
      </c>
      <c r="Z70" s="183">
        <v>1500</v>
      </c>
    </row>
    <row r="71" spans="2:26" x14ac:dyDescent="0.25">
      <c r="C71" t="s">
        <v>66</v>
      </c>
      <c r="H71" s="178">
        <f>'Cash Book'!AR29</f>
        <v>44.666666666666671</v>
      </c>
      <c r="I71" s="178">
        <f>'Cash Book'!AR58</f>
        <v>41.674999999999997</v>
      </c>
      <c r="J71" s="178">
        <f>'Cash Book'!AR90</f>
        <v>24.241666666666667</v>
      </c>
      <c r="K71" s="178">
        <f>'Cash Book'!AR114</f>
        <v>59.475000000000001</v>
      </c>
      <c r="L71" s="178">
        <f>'Cash Book'!AR136</f>
        <v>41.683333333333337</v>
      </c>
      <c r="M71" s="178">
        <f>'Cash Book'!AR164</f>
        <v>21.75</v>
      </c>
      <c r="N71" s="24"/>
      <c r="O71" s="24"/>
      <c r="P71" s="24"/>
      <c r="Q71" s="24"/>
      <c r="R71" s="24"/>
      <c r="S71" s="24"/>
      <c r="T71" s="195">
        <f>SUM(H71:S71)</f>
        <v>233.49166666666667</v>
      </c>
      <c r="U71" s="22"/>
      <c r="V71" s="183">
        <v>500</v>
      </c>
      <c r="X71" s="183">
        <f t="shared" si="18"/>
        <v>-266.50833333333333</v>
      </c>
      <c r="Z71" s="183">
        <v>500</v>
      </c>
    </row>
    <row r="72" spans="2:26" ht="15.75" thickBot="1" x14ac:dyDescent="0.3">
      <c r="H72" s="179">
        <f t="shared" ref="H72:M72" si="19">SUM(H58:H71)</f>
        <v>2760.6166666666663</v>
      </c>
      <c r="I72" s="179">
        <f t="shared" si="19"/>
        <v>2290.5350000000003</v>
      </c>
      <c r="J72" s="179">
        <f t="shared" si="19"/>
        <v>3049.7616666666668</v>
      </c>
      <c r="K72" s="179">
        <f t="shared" si="19"/>
        <v>1816.4649999999999</v>
      </c>
      <c r="L72" s="179">
        <f t="shared" si="19"/>
        <v>2170.0033333333331</v>
      </c>
      <c r="M72" s="179">
        <f t="shared" si="19"/>
        <v>1857.3664999999999</v>
      </c>
      <c r="N72" s="180">
        <f t="shared" ref="N72:T72" si="20">SUM(N58:N71)</f>
        <v>0</v>
      </c>
      <c r="O72" s="180">
        <f t="shared" si="20"/>
        <v>0</v>
      </c>
      <c r="P72" s="180">
        <f t="shared" si="20"/>
        <v>0</v>
      </c>
      <c r="Q72" s="180">
        <f t="shared" si="20"/>
        <v>0</v>
      </c>
      <c r="R72" s="180">
        <f t="shared" si="20"/>
        <v>0</v>
      </c>
      <c r="S72" s="180">
        <f t="shared" si="20"/>
        <v>0</v>
      </c>
      <c r="T72" s="196">
        <f t="shared" si="20"/>
        <v>13944.748166666668</v>
      </c>
      <c r="U72" s="22"/>
      <c r="V72" s="189">
        <f>SUM(V58:V71)</f>
        <v>38840</v>
      </c>
      <c r="X72" s="192">
        <f>SUM(X58:X71)</f>
        <v>-24895.251833333332</v>
      </c>
      <c r="Y72" s="2"/>
      <c r="Z72" s="192">
        <f>SUM(Z58:Z71)</f>
        <v>38840</v>
      </c>
    </row>
    <row r="73" spans="2:26" ht="15.75" thickTop="1" x14ac:dyDescent="0.25">
      <c r="B73" s="19" t="s">
        <v>67</v>
      </c>
      <c r="C73" s="19"/>
      <c r="D73" s="19"/>
      <c r="E73" s="19"/>
      <c r="H73" s="47"/>
      <c r="I73" s="47"/>
      <c r="J73" s="47"/>
      <c r="K73" s="47"/>
      <c r="L73" s="47"/>
      <c r="M73" s="47"/>
      <c r="N73" s="24"/>
      <c r="O73" s="24"/>
      <c r="P73" s="24"/>
      <c r="Q73" s="24"/>
      <c r="R73" s="24"/>
      <c r="S73" s="24"/>
      <c r="T73" s="187"/>
      <c r="U73" s="22"/>
      <c r="V73" s="187"/>
    </row>
    <row r="74" spans="2:26" x14ac:dyDescent="0.25">
      <c r="C74" t="s">
        <v>68</v>
      </c>
      <c r="H74" s="178">
        <f>'Cash Book'!AS29</f>
        <v>544.77</v>
      </c>
      <c r="I74" s="178">
        <f>'Cash Book'!AS58</f>
        <v>171.7</v>
      </c>
      <c r="J74" s="178">
        <f>'Cash Book'!AS90</f>
        <v>47.13</v>
      </c>
      <c r="K74" s="178">
        <f>'Cash Book'!AS114</f>
        <v>993.6</v>
      </c>
      <c r="L74" s="178">
        <f>'Cash Book'!AS136</f>
        <v>103.6</v>
      </c>
      <c r="M74" s="178">
        <f>'Cash Book'!AS164</f>
        <v>7988.01</v>
      </c>
      <c r="N74" s="24"/>
      <c r="O74" s="24"/>
      <c r="P74" s="24"/>
      <c r="Q74" s="24"/>
      <c r="R74" s="24"/>
      <c r="S74" s="24"/>
      <c r="T74" s="195">
        <f>SUM(H74:S74)</f>
        <v>9848.81</v>
      </c>
      <c r="U74" s="22"/>
      <c r="V74" s="183">
        <v>5000</v>
      </c>
      <c r="X74" s="183">
        <f t="shared" ref="X74:X84" si="21">-(V74-T74)</f>
        <v>4848.8099999999995</v>
      </c>
      <c r="Z74" s="183">
        <v>5000</v>
      </c>
    </row>
    <row r="75" spans="2:26" x14ac:dyDescent="0.25">
      <c r="C75" t="s">
        <v>38</v>
      </c>
      <c r="H75" s="47"/>
      <c r="I75" s="47"/>
      <c r="J75" s="47"/>
      <c r="K75" s="47"/>
      <c r="L75" s="47"/>
      <c r="M75" s="47"/>
      <c r="N75" s="24"/>
      <c r="O75" s="24"/>
      <c r="P75" s="24"/>
      <c r="Q75" s="24"/>
      <c r="R75" s="24"/>
      <c r="S75" s="24"/>
      <c r="T75" s="195">
        <f t="shared" ref="T75:T84" si="22">SUM(H75:S75)</f>
        <v>0</v>
      </c>
      <c r="U75" s="22"/>
      <c r="V75" s="183">
        <v>12000</v>
      </c>
      <c r="X75" s="183">
        <f t="shared" si="21"/>
        <v>-12000</v>
      </c>
      <c r="Z75" s="183">
        <v>12000</v>
      </c>
    </row>
    <row r="76" spans="2:26" x14ac:dyDescent="0.25">
      <c r="C76" t="s">
        <v>69</v>
      </c>
      <c r="H76" s="47"/>
      <c r="I76" s="47"/>
      <c r="J76" s="178">
        <f>'Cash Book'!AU90</f>
        <v>10148</v>
      </c>
      <c r="K76" s="47"/>
      <c r="L76" s="47"/>
      <c r="M76" s="47"/>
      <c r="N76" s="24"/>
      <c r="O76" s="24"/>
      <c r="P76" s="24"/>
      <c r="Q76" s="24"/>
      <c r="R76" s="24"/>
      <c r="S76" s="24"/>
      <c r="T76" s="195">
        <f t="shared" si="22"/>
        <v>10148</v>
      </c>
      <c r="U76" s="22"/>
      <c r="V76" s="183">
        <v>13000</v>
      </c>
      <c r="X76" s="183">
        <f t="shared" si="21"/>
        <v>-2852</v>
      </c>
      <c r="Z76" s="183">
        <v>13000</v>
      </c>
    </row>
    <row r="77" spans="2:26" hidden="1" x14ac:dyDescent="0.25">
      <c r="C77" t="s">
        <v>70</v>
      </c>
      <c r="H77" s="47"/>
      <c r="I77" s="47"/>
      <c r="J77" s="47"/>
      <c r="K77" s="47"/>
      <c r="L77" s="47"/>
      <c r="M77" s="47"/>
      <c r="N77" s="24"/>
      <c r="O77" s="24"/>
      <c r="P77" s="24"/>
      <c r="Q77" s="24"/>
      <c r="R77" s="24"/>
      <c r="S77" s="24"/>
      <c r="T77" s="195">
        <f t="shared" si="22"/>
        <v>0</v>
      </c>
      <c r="U77" s="22"/>
      <c r="X77" s="183">
        <f t="shared" si="21"/>
        <v>0</v>
      </c>
    </row>
    <row r="78" spans="2:26" x14ac:dyDescent="0.25">
      <c r="C78" t="s">
        <v>573</v>
      </c>
      <c r="H78" s="47"/>
      <c r="I78" s="47"/>
      <c r="J78" s="47"/>
      <c r="K78" s="47"/>
      <c r="L78" s="48"/>
      <c r="M78" s="182">
        <f>'Cash Book'!AW164</f>
        <v>1180</v>
      </c>
      <c r="N78" s="24"/>
      <c r="O78" s="24"/>
      <c r="P78" s="181"/>
      <c r="Q78" s="24"/>
      <c r="R78" s="24"/>
      <c r="S78" s="24"/>
      <c r="T78" s="195">
        <f t="shared" si="22"/>
        <v>1180</v>
      </c>
      <c r="U78" s="22"/>
      <c r="V78" s="183">
        <v>3500</v>
      </c>
      <c r="X78" s="183">
        <f t="shared" si="21"/>
        <v>-2320</v>
      </c>
      <c r="Z78" s="183">
        <v>3500</v>
      </c>
    </row>
    <row r="79" spans="2:26" hidden="1" x14ac:dyDescent="0.25">
      <c r="C79" t="s">
        <v>40</v>
      </c>
      <c r="H79" s="47"/>
      <c r="I79" s="47"/>
      <c r="J79" s="47"/>
      <c r="K79" s="47"/>
      <c r="L79" s="47"/>
      <c r="M79" s="47"/>
      <c r="N79" s="24"/>
      <c r="O79" s="24"/>
      <c r="P79" s="24"/>
      <c r="Q79" s="24"/>
      <c r="R79" s="24"/>
      <c r="S79" s="24"/>
      <c r="T79" s="195">
        <f t="shared" si="22"/>
        <v>0</v>
      </c>
      <c r="U79" s="22"/>
      <c r="X79" s="183">
        <f t="shared" si="21"/>
        <v>0</v>
      </c>
    </row>
    <row r="80" spans="2:26" hidden="1" x14ac:dyDescent="0.25">
      <c r="H80" s="47"/>
      <c r="I80" s="47"/>
      <c r="J80" s="47"/>
      <c r="K80" s="47"/>
      <c r="L80" s="47"/>
      <c r="M80" s="47"/>
      <c r="N80" s="24"/>
      <c r="O80" s="24"/>
      <c r="P80" s="24"/>
      <c r="Q80" s="24"/>
      <c r="R80" s="24"/>
      <c r="S80" s="24"/>
      <c r="T80" s="195">
        <f t="shared" si="22"/>
        <v>0</v>
      </c>
      <c r="U80" s="22"/>
      <c r="X80" s="183">
        <f t="shared" si="21"/>
        <v>0</v>
      </c>
    </row>
    <row r="81" spans="2:26" x14ac:dyDescent="0.25">
      <c r="C81" t="s">
        <v>233</v>
      </c>
      <c r="H81" s="178">
        <f>'Cash Book'!BH16</f>
        <v>13780</v>
      </c>
      <c r="I81" s="178"/>
      <c r="J81" s="178"/>
      <c r="K81" s="178"/>
      <c r="L81" s="178"/>
      <c r="M81" s="178"/>
      <c r="N81" s="24"/>
      <c r="O81" s="24"/>
      <c r="P81" s="24"/>
      <c r="Q81" s="24"/>
      <c r="R81" s="24"/>
      <c r="S81" s="24"/>
      <c r="T81" s="195"/>
      <c r="U81" s="22"/>
    </row>
    <row r="82" spans="2:26" x14ac:dyDescent="0.25">
      <c r="C82" t="s">
        <v>71</v>
      </c>
      <c r="H82" s="47"/>
      <c r="I82" s="178">
        <f>'Cash Book'!AV48</f>
        <v>414.08000000000004</v>
      </c>
      <c r="J82" s="47"/>
      <c r="K82" s="47"/>
      <c r="L82" s="47"/>
      <c r="M82" s="47"/>
      <c r="N82" s="24"/>
      <c r="O82" s="24"/>
      <c r="P82" s="24"/>
      <c r="Q82" s="24"/>
      <c r="R82" s="24"/>
      <c r="S82" s="24"/>
      <c r="T82" s="195">
        <f t="shared" si="22"/>
        <v>414.08000000000004</v>
      </c>
      <c r="U82" s="22"/>
      <c r="V82" s="183">
        <v>2500</v>
      </c>
      <c r="X82" s="183">
        <f t="shared" si="21"/>
        <v>-2085.92</v>
      </c>
      <c r="Z82" s="183">
        <v>2500</v>
      </c>
    </row>
    <row r="83" spans="2:26" hidden="1" x14ac:dyDescent="0.25">
      <c r="C83" t="s">
        <v>45</v>
      </c>
      <c r="H83" s="47"/>
      <c r="I83" s="47"/>
      <c r="J83" s="47"/>
      <c r="K83" s="47"/>
      <c r="L83" s="47"/>
      <c r="M83" s="47"/>
      <c r="N83" s="24"/>
      <c r="O83" s="24"/>
      <c r="P83" s="24"/>
      <c r="Q83" s="24"/>
      <c r="R83" s="24"/>
      <c r="S83" s="24"/>
      <c r="T83" s="195">
        <f t="shared" si="22"/>
        <v>0</v>
      </c>
      <c r="U83" s="22"/>
      <c r="X83" s="183">
        <f t="shared" si="21"/>
        <v>0</v>
      </c>
    </row>
    <row r="84" spans="2:26" x14ac:dyDescent="0.25">
      <c r="H84" s="47"/>
      <c r="I84" s="47"/>
      <c r="J84" s="47"/>
      <c r="K84" s="47"/>
      <c r="L84" s="47"/>
      <c r="M84" s="47"/>
      <c r="N84" s="24"/>
      <c r="O84" s="24"/>
      <c r="P84" s="24"/>
      <c r="Q84" s="24"/>
      <c r="R84" s="24"/>
      <c r="S84" s="24"/>
      <c r="T84" s="195">
        <f t="shared" si="22"/>
        <v>0</v>
      </c>
      <c r="U84" s="22"/>
      <c r="X84" s="183">
        <f t="shared" si="21"/>
        <v>0</v>
      </c>
    </row>
    <row r="85" spans="2:26" ht="15.75" thickBot="1" x14ac:dyDescent="0.3">
      <c r="H85" s="179">
        <f>SUM(H74:H84)</f>
        <v>14324.77</v>
      </c>
      <c r="I85" s="179">
        <f t="shared" ref="I85:T85" si="23">SUM(I74:I84)</f>
        <v>585.78</v>
      </c>
      <c r="J85" s="179">
        <f t="shared" si="23"/>
        <v>10195.129999999999</v>
      </c>
      <c r="K85" s="179">
        <f t="shared" si="23"/>
        <v>993.6</v>
      </c>
      <c r="L85" s="179">
        <f t="shared" si="23"/>
        <v>103.6</v>
      </c>
      <c r="M85" s="179">
        <f t="shared" si="23"/>
        <v>9168.01</v>
      </c>
      <c r="N85" s="180">
        <f t="shared" si="23"/>
        <v>0</v>
      </c>
      <c r="O85" s="180">
        <f t="shared" si="23"/>
        <v>0</v>
      </c>
      <c r="P85" s="180">
        <f t="shared" si="23"/>
        <v>0</v>
      </c>
      <c r="Q85" s="180">
        <f t="shared" si="23"/>
        <v>0</v>
      </c>
      <c r="R85" s="180">
        <f t="shared" si="23"/>
        <v>0</v>
      </c>
      <c r="S85" s="180">
        <f t="shared" si="23"/>
        <v>0</v>
      </c>
      <c r="T85" s="196">
        <f t="shared" si="23"/>
        <v>21590.89</v>
      </c>
      <c r="U85" s="22"/>
      <c r="V85" s="189">
        <f>SUM(V74:V84)</f>
        <v>36000</v>
      </c>
      <c r="X85" s="192">
        <f>SUM(X74:X84)</f>
        <v>-14409.11</v>
      </c>
      <c r="Y85" s="2"/>
      <c r="Z85" s="192">
        <f>SUM(Z74:Z84)</f>
        <v>36000</v>
      </c>
    </row>
    <row r="86" spans="2:26" ht="15.75" thickTop="1" x14ac:dyDescent="0.25">
      <c r="B86" s="19" t="s">
        <v>149</v>
      </c>
      <c r="C86" s="19"/>
      <c r="D86" s="19"/>
      <c r="E86" s="19"/>
      <c r="H86" s="47"/>
      <c r="I86" s="47"/>
      <c r="J86" s="47"/>
      <c r="K86" s="47"/>
      <c r="L86" s="47"/>
      <c r="M86" s="47"/>
      <c r="N86" s="24"/>
      <c r="O86" s="24"/>
      <c r="P86" s="24"/>
      <c r="Q86" s="24"/>
      <c r="R86" s="24"/>
      <c r="S86" s="24"/>
      <c r="T86" s="187"/>
      <c r="U86" s="22"/>
      <c r="V86" s="187"/>
    </row>
    <row r="87" spans="2:26" x14ac:dyDescent="0.25">
      <c r="C87" t="s">
        <v>151</v>
      </c>
      <c r="H87" s="47"/>
      <c r="I87" s="47"/>
      <c r="J87" s="47"/>
      <c r="K87" s="47"/>
      <c r="L87" s="47"/>
      <c r="M87" s="47"/>
      <c r="N87" s="24"/>
      <c r="O87" s="24"/>
      <c r="P87" s="24"/>
      <c r="Q87" s="24"/>
      <c r="R87" s="24"/>
      <c r="S87" s="24"/>
      <c r="T87" s="195">
        <f>SUM(H87:S87)</f>
        <v>0</v>
      </c>
      <c r="U87" s="22"/>
      <c r="V87" s="183">
        <v>0</v>
      </c>
      <c r="X87" s="183">
        <f>-(V87-T87)</f>
        <v>0</v>
      </c>
      <c r="Z87" s="183">
        <v>0</v>
      </c>
    </row>
    <row r="88" spans="2:26" x14ac:dyDescent="0.25">
      <c r="C88" t="s">
        <v>201</v>
      </c>
      <c r="H88" s="178">
        <f>'Cash Book'!AX29</f>
        <v>1380</v>
      </c>
      <c r="I88" s="47"/>
      <c r="J88" s="47"/>
      <c r="K88" s="47"/>
      <c r="L88" s="47"/>
      <c r="M88" s="47"/>
      <c r="N88" s="24"/>
      <c r="O88" s="24"/>
      <c r="P88" s="24"/>
      <c r="Q88" s="24"/>
      <c r="R88" s="24"/>
      <c r="S88" s="24"/>
      <c r="T88" s="195">
        <f>SUM(H88:S88)</f>
        <v>1380</v>
      </c>
      <c r="U88" s="22"/>
      <c r="V88" s="183">
        <v>2600</v>
      </c>
      <c r="X88" s="183">
        <f>-(V88-T88)</f>
        <v>-1220</v>
      </c>
      <c r="Z88" s="183">
        <v>2600</v>
      </c>
    </row>
    <row r="89" spans="2:26" x14ac:dyDescent="0.25">
      <c r="C89" t="s">
        <v>202</v>
      </c>
      <c r="H89" s="47"/>
      <c r="I89" s="47"/>
      <c r="J89" s="47"/>
      <c r="K89" s="47"/>
      <c r="L89" s="47"/>
      <c r="M89" s="47"/>
      <c r="N89" s="24"/>
      <c r="O89" s="24"/>
      <c r="P89" s="24"/>
      <c r="Q89" s="24"/>
      <c r="R89" s="24"/>
      <c r="S89" s="24"/>
      <c r="T89" s="195">
        <f t="shared" ref="T89:T92" si="24">SUM(H89:S89)</f>
        <v>0</v>
      </c>
      <c r="U89" s="22"/>
      <c r="V89" s="183">
        <v>42600</v>
      </c>
      <c r="X89" s="183">
        <f t="shared" ref="X89:X92" si="25">-(V89-T89)</f>
        <v>-42600</v>
      </c>
      <c r="Z89" s="183">
        <v>42600</v>
      </c>
    </row>
    <row r="90" spans="2:26" x14ac:dyDescent="0.25">
      <c r="C90" t="s">
        <v>203</v>
      </c>
      <c r="H90" s="47"/>
      <c r="I90" s="47"/>
      <c r="J90" s="47"/>
      <c r="K90" s="47"/>
      <c r="L90" s="47"/>
      <c r="M90" s="47"/>
      <c r="N90" s="24"/>
      <c r="O90" s="24"/>
      <c r="P90" s="24"/>
      <c r="Q90" s="24"/>
      <c r="R90" s="24"/>
      <c r="S90" s="24"/>
      <c r="T90" s="195">
        <f t="shared" si="24"/>
        <v>0</v>
      </c>
      <c r="U90" s="22"/>
      <c r="V90" s="183">
        <v>10000</v>
      </c>
      <c r="X90" s="183">
        <f t="shared" si="25"/>
        <v>-10000</v>
      </c>
      <c r="Z90" s="183">
        <v>10000</v>
      </c>
    </row>
    <row r="91" spans="2:26" x14ac:dyDescent="0.25">
      <c r="C91" t="s">
        <v>204</v>
      </c>
      <c r="H91" s="47"/>
      <c r="I91" s="47"/>
      <c r="J91" s="47"/>
      <c r="K91" s="47"/>
      <c r="L91" s="47"/>
      <c r="M91" s="47"/>
      <c r="N91" s="24"/>
      <c r="O91" s="24"/>
      <c r="P91" s="24"/>
      <c r="Q91" s="24"/>
      <c r="R91" s="24"/>
      <c r="S91" s="24"/>
      <c r="T91" s="195">
        <f t="shared" si="24"/>
        <v>0</v>
      </c>
      <c r="U91" s="22"/>
      <c r="V91" s="183">
        <v>25000</v>
      </c>
      <c r="X91" s="183">
        <f>-(V91-T91)</f>
        <v>-25000</v>
      </c>
      <c r="Z91" s="183">
        <v>25000</v>
      </c>
    </row>
    <row r="92" spans="2:26" x14ac:dyDescent="0.25">
      <c r="C92" t="s">
        <v>205</v>
      </c>
      <c r="H92" s="47"/>
      <c r="I92" s="178">
        <f>'Cash Book'!BB58</f>
        <v>2173.2600000000002</v>
      </c>
      <c r="J92" s="47"/>
      <c r="K92" s="178">
        <f>'Cash Book'!BB114</f>
        <v>163.43</v>
      </c>
      <c r="L92" s="178">
        <f>'Cash Book'!BB136</f>
        <v>7241.35</v>
      </c>
      <c r="M92" s="47"/>
      <c r="N92" s="24"/>
      <c r="O92" s="24"/>
      <c r="P92" s="24"/>
      <c r="Q92" s="24"/>
      <c r="R92" s="24"/>
      <c r="S92" s="24"/>
      <c r="T92" s="195">
        <f t="shared" si="24"/>
        <v>9578.0400000000009</v>
      </c>
      <c r="U92" s="22"/>
      <c r="V92" s="183">
        <v>13000</v>
      </c>
      <c r="X92" s="183">
        <f t="shared" si="25"/>
        <v>-3421.9599999999991</v>
      </c>
      <c r="Z92" s="183">
        <v>13000</v>
      </c>
    </row>
    <row r="93" spans="2:26" x14ac:dyDescent="0.25">
      <c r="C93" t="s">
        <v>206</v>
      </c>
      <c r="H93" s="47"/>
      <c r="I93" s="47"/>
      <c r="J93" s="47"/>
      <c r="K93" s="47"/>
      <c r="L93" s="47"/>
      <c r="M93" s="47"/>
      <c r="N93" s="24"/>
      <c r="O93" s="24"/>
      <c r="P93" s="24"/>
      <c r="Q93" s="24"/>
      <c r="R93" s="24"/>
      <c r="S93" s="24"/>
      <c r="T93" s="195">
        <f>SUM(H93:S93)</f>
        <v>0</v>
      </c>
      <c r="U93" s="22"/>
      <c r="V93" s="183">
        <v>70000</v>
      </c>
      <c r="X93" s="183">
        <f>-(V93-T93)</f>
        <v>-70000</v>
      </c>
      <c r="Z93" s="183">
        <v>70000</v>
      </c>
    </row>
    <row r="94" spans="2:26" x14ac:dyDescent="0.25">
      <c r="C94" t="s">
        <v>207</v>
      </c>
      <c r="H94" s="47"/>
      <c r="I94" s="47"/>
      <c r="J94" s="47"/>
      <c r="K94" s="47"/>
      <c r="L94" s="47"/>
      <c r="M94" s="47"/>
      <c r="N94" s="24"/>
      <c r="O94" s="24"/>
      <c r="P94" s="24"/>
      <c r="Q94" s="24"/>
      <c r="R94" s="24"/>
      <c r="S94" s="24"/>
      <c r="T94" s="195">
        <f t="shared" ref="T94" si="26">SUM(H94:S94)</f>
        <v>0</v>
      </c>
      <c r="U94" s="22"/>
      <c r="V94" s="183">
        <v>3000</v>
      </c>
      <c r="X94" s="183">
        <f t="shared" ref="X94" si="27">-(V94-T94)</f>
        <v>-3000</v>
      </c>
      <c r="Z94" s="183">
        <v>3000</v>
      </c>
    </row>
    <row r="95" spans="2:26" x14ac:dyDescent="0.25">
      <c r="C95" t="s">
        <v>208</v>
      </c>
      <c r="H95" s="47"/>
      <c r="I95" s="47"/>
      <c r="J95" s="47"/>
      <c r="K95" s="47"/>
      <c r="L95" s="47"/>
      <c r="M95" s="47"/>
      <c r="N95" s="24"/>
      <c r="O95" s="24"/>
      <c r="P95" s="24"/>
      <c r="Q95" s="24"/>
      <c r="R95" s="24"/>
      <c r="S95" s="24"/>
      <c r="T95" s="195"/>
      <c r="U95" s="22"/>
      <c r="V95" s="183">
        <v>15000</v>
      </c>
      <c r="Z95" s="183">
        <v>15000</v>
      </c>
    </row>
    <row r="96" spans="2:26" x14ac:dyDescent="0.25">
      <c r="C96" t="s">
        <v>209</v>
      </c>
      <c r="H96" s="47"/>
      <c r="I96" s="47"/>
      <c r="J96" s="47"/>
      <c r="K96" s="47"/>
      <c r="L96" s="47"/>
      <c r="M96" s="47"/>
      <c r="N96" s="24"/>
      <c r="O96" s="24"/>
      <c r="P96" s="24"/>
      <c r="Q96" s="24"/>
      <c r="R96" s="24"/>
      <c r="S96" s="24"/>
      <c r="T96" s="195"/>
      <c r="U96" s="22"/>
      <c r="V96" s="183">
        <v>1000</v>
      </c>
      <c r="Z96" s="183">
        <v>1000</v>
      </c>
    </row>
    <row r="97" spans="2:28" x14ac:dyDescent="0.25">
      <c r="C97" t="s">
        <v>210</v>
      </c>
      <c r="H97" s="47"/>
      <c r="I97" s="47"/>
      <c r="J97" s="47"/>
      <c r="K97" s="47"/>
      <c r="L97" s="47"/>
      <c r="M97" s="47"/>
      <c r="N97" s="24"/>
      <c r="O97" s="24"/>
      <c r="P97" s="24"/>
      <c r="Q97" s="24"/>
      <c r="R97" s="24"/>
      <c r="S97" s="24"/>
      <c r="T97" s="195"/>
      <c r="U97" s="22"/>
      <c r="V97" s="183">
        <v>20000</v>
      </c>
      <c r="Z97" s="183">
        <v>20000</v>
      </c>
    </row>
    <row r="98" spans="2:28" x14ac:dyDescent="0.25">
      <c r="C98" t="s">
        <v>211</v>
      </c>
      <c r="H98" s="47"/>
      <c r="I98" s="47"/>
      <c r="J98" s="47"/>
      <c r="K98" s="47"/>
      <c r="L98" s="47"/>
      <c r="M98" s="178">
        <f>'Cash Book'!BH136</f>
        <v>285.12</v>
      </c>
      <c r="N98" s="24"/>
      <c r="O98" s="24"/>
      <c r="P98" s="24"/>
      <c r="Q98" s="24"/>
      <c r="R98" s="24"/>
      <c r="S98" s="24"/>
      <c r="T98" s="195"/>
      <c r="U98" s="22"/>
      <c r="V98" s="183">
        <v>10000</v>
      </c>
      <c r="Z98" s="183">
        <v>10000</v>
      </c>
    </row>
    <row r="99" spans="2:28" x14ac:dyDescent="0.25">
      <c r="C99" t="s">
        <v>150</v>
      </c>
      <c r="H99" s="47"/>
      <c r="I99" s="47"/>
      <c r="J99" s="47"/>
      <c r="K99" s="47"/>
      <c r="L99" s="47"/>
      <c r="M99" s="47"/>
      <c r="N99" s="24"/>
      <c r="O99" s="24"/>
      <c r="P99" s="24"/>
      <c r="Q99" s="24"/>
      <c r="R99" s="24"/>
      <c r="S99" s="24"/>
      <c r="T99" s="195">
        <f>SUM(H99:S99)</f>
        <v>0</v>
      </c>
      <c r="U99" s="22"/>
      <c r="V99" s="183">
        <v>15000</v>
      </c>
      <c r="X99" s="183">
        <f>-(V99-T99)</f>
        <v>-15000</v>
      </c>
      <c r="Z99" s="183">
        <v>15000</v>
      </c>
    </row>
    <row r="100" spans="2:28" x14ac:dyDescent="0.25">
      <c r="C100" t="s">
        <v>212</v>
      </c>
      <c r="H100" s="47"/>
      <c r="I100" s="47"/>
      <c r="J100" s="47"/>
      <c r="K100" s="47"/>
      <c r="L100" s="47"/>
      <c r="M100" s="47"/>
      <c r="N100" s="24"/>
      <c r="O100" s="24"/>
      <c r="P100" s="24"/>
      <c r="Q100" s="24"/>
      <c r="R100" s="24"/>
      <c r="S100" s="24"/>
      <c r="T100" s="195">
        <f>SUM(H100:S100)</f>
        <v>0</v>
      </c>
      <c r="U100" s="22"/>
      <c r="V100" s="183">
        <v>10000</v>
      </c>
      <c r="X100" s="183">
        <f>-(V100-T100)</f>
        <v>-10000</v>
      </c>
      <c r="Z100" s="183">
        <v>10000</v>
      </c>
    </row>
    <row r="101" spans="2:28" ht="15.75" thickBot="1" x14ac:dyDescent="0.3">
      <c r="H101" s="179">
        <f t="shared" ref="H101:R101" si="28">SUM(H97:H100)</f>
        <v>0</v>
      </c>
      <c r="I101" s="179">
        <f t="shared" si="28"/>
        <v>0</v>
      </c>
      <c r="J101" s="179">
        <f t="shared" si="28"/>
        <v>0</v>
      </c>
      <c r="K101" s="179">
        <f t="shared" si="28"/>
        <v>0</v>
      </c>
      <c r="L101" s="179">
        <f t="shared" si="28"/>
        <v>0</v>
      </c>
      <c r="M101" s="179">
        <f t="shared" si="28"/>
        <v>285.12</v>
      </c>
      <c r="N101" s="180">
        <f t="shared" si="28"/>
        <v>0</v>
      </c>
      <c r="O101" s="180">
        <f t="shared" si="28"/>
        <v>0</v>
      </c>
      <c r="P101" s="180">
        <f t="shared" si="28"/>
        <v>0</v>
      </c>
      <c r="Q101" s="180">
        <f t="shared" si="28"/>
        <v>0</v>
      </c>
      <c r="R101" s="180">
        <f t="shared" si="28"/>
        <v>0</v>
      </c>
      <c r="S101" s="180">
        <f>SUM(S88:S100)</f>
        <v>0</v>
      </c>
      <c r="T101" s="196">
        <f>SUM(T88:T100)</f>
        <v>10958.04</v>
      </c>
      <c r="U101" s="22"/>
      <c r="V101" s="189">
        <f>SUM(V88:V100)</f>
        <v>237200</v>
      </c>
      <c r="X101" s="189">
        <f>SUM(X88:X100)</f>
        <v>-180241.96</v>
      </c>
      <c r="Y101" s="23"/>
      <c r="Z101" s="189">
        <f>SUM(Z88:Z100)</f>
        <v>237200</v>
      </c>
    </row>
    <row r="102" spans="2:28" ht="15.75" thickTop="1" x14ac:dyDescent="0.25">
      <c r="H102" s="47"/>
      <c r="I102" s="47"/>
      <c r="J102" s="47"/>
      <c r="K102" s="47"/>
      <c r="L102" s="47"/>
      <c r="M102" s="47"/>
      <c r="N102" s="24"/>
      <c r="O102" s="24"/>
      <c r="P102" s="24"/>
      <c r="Q102" s="24"/>
      <c r="R102" s="24"/>
      <c r="S102" s="24"/>
      <c r="T102" s="187"/>
      <c r="U102" s="22"/>
    </row>
    <row r="103" spans="2:28" x14ac:dyDescent="0.25">
      <c r="B103" s="19" t="s">
        <v>213</v>
      </c>
      <c r="C103" s="19"/>
      <c r="D103" s="19"/>
      <c r="E103" s="19"/>
      <c r="H103" s="47"/>
      <c r="I103" s="47"/>
      <c r="J103" s="47"/>
      <c r="K103" s="47"/>
      <c r="L103" s="47"/>
      <c r="M103" s="47"/>
      <c r="N103" s="24"/>
      <c r="O103" s="24"/>
      <c r="P103" s="24"/>
      <c r="Q103" s="24"/>
      <c r="R103" s="24"/>
      <c r="S103" s="24"/>
      <c r="T103" s="187"/>
      <c r="U103" s="22"/>
      <c r="V103" s="187"/>
    </row>
    <row r="104" spans="2:28" x14ac:dyDescent="0.25">
      <c r="H104" s="47"/>
      <c r="I104" s="47"/>
      <c r="J104" s="47"/>
      <c r="K104" s="47"/>
      <c r="L104" s="47"/>
      <c r="M104" s="47"/>
      <c r="N104" s="24"/>
      <c r="O104" s="24"/>
      <c r="P104" s="24"/>
      <c r="Q104" s="24"/>
      <c r="R104" s="24"/>
      <c r="S104" s="24"/>
      <c r="T104" s="187"/>
      <c r="U104" s="22"/>
    </row>
    <row r="105" spans="2:28" x14ac:dyDescent="0.25">
      <c r="C105" t="s">
        <v>139</v>
      </c>
      <c r="H105" s="47"/>
      <c r="I105" s="47"/>
      <c r="J105" s="47"/>
      <c r="K105" s="47"/>
      <c r="L105" s="47"/>
      <c r="M105" s="47"/>
      <c r="N105" s="24"/>
      <c r="O105" s="24"/>
      <c r="P105" s="24"/>
      <c r="Q105" s="24"/>
      <c r="R105" s="24"/>
      <c r="S105" s="24"/>
      <c r="T105" s="195"/>
      <c r="U105" s="22"/>
      <c r="AB105" t="s">
        <v>214</v>
      </c>
    </row>
    <row r="106" spans="2:28" x14ac:dyDescent="0.25">
      <c r="C106" t="s">
        <v>215</v>
      </c>
      <c r="H106" s="47"/>
      <c r="I106" s="47"/>
      <c r="J106" s="47"/>
      <c r="K106" s="47"/>
      <c r="L106" s="47"/>
      <c r="M106" s="47"/>
      <c r="N106" s="24"/>
      <c r="O106" s="24"/>
      <c r="P106" s="24"/>
      <c r="Q106" s="24"/>
      <c r="R106" s="24"/>
      <c r="S106" s="24"/>
      <c r="T106" s="195"/>
      <c r="U106" s="22"/>
      <c r="AB106" t="s">
        <v>216</v>
      </c>
    </row>
    <row r="107" spans="2:28" x14ac:dyDescent="0.25">
      <c r="C107" t="s">
        <v>217</v>
      </c>
      <c r="H107" s="47"/>
      <c r="I107" s="47"/>
      <c r="J107" s="47"/>
      <c r="K107" s="47"/>
      <c r="L107" s="47"/>
      <c r="M107" s="47"/>
      <c r="N107" s="24"/>
      <c r="O107" s="24"/>
      <c r="P107" s="24"/>
      <c r="Q107" s="24"/>
      <c r="R107" s="24"/>
      <c r="S107" s="24"/>
      <c r="T107" s="195"/>
      <c r="U107" s="22"/>
      <c r="AB107" t="s">
        <v>216</v>
      </c>
    </row>
    <row r="108" spans="2:28" x14ac:dyDescent="0.25">
      <c r="C108" t="s">
        <v>218</v>
      </c>
      <c r="H108" s="47"/>
      <c r="I108" s="47"/>
      <c r="J108" s="47"/>
      <c r="K108" s="47"/>
      <c r="L108" s="47"/>
      <c r="M108" s="47"/>
      <c r="N108" s="24"/>
      <c r="O108" s="24"/>
      <c r="P108" s="24"/>
      <c r="Q108" s="24"/>
      <c r="R108" s="24"/>
      <c r="S108" s="24"/>
      <c r="T108" s="195"/>
      <c r="U108" s="22"/>
      <c r="AB108" t="s">
        <v>219</v>
      </c>
    </row>
    <row r="109" spans="2:28" x14ac:dyDescent="0.25">
      <c r="C109" t="s">
        <v>220</v>
      </c>
      <c r="H109" s="47"/>
      <c r="I109" s="47"/>
      <c r="J109" s="47"/>
      <c r="K109" s="47"/>
      <c r="L109" s="47"/>
      <c r="M109" s="47"/>
      <c r="N109" s="24"/>
      <c r="O109" s="24"/>
      <c r="P109" s="24"/>
      <c r="Q109" s="24"/>
      <c r="R109" s="24"/>
      <c r="S109" s="24"/>
      <c r="T109" s="195"/>
      <c r="U109" s="22"/>
      <c r="AB109" t="s">
        <v>214</v>
      </c>
    </row>
    <row r="110" spans="2:28" x14ac:dyDescent="0.25">
      <c r="C110" t="s">
        <v>221</v>
      </c>
      <c r="H110" s="47"/>
      <c r="I110" s="47"/>
      <c r="J110" s="47"/>
      <c r="K110" s="47"/>
      <c r="L110" s="47"/>
      <c r="M110" s="47"/>
      <c r="N110" s="24"/>
      <c r="O110" s="24"/>
      <c r="P110" s="24"/>
      <c r="Q110" s="24"/>
      <c r="R110" s="24"/>
      <c r="S110" s="24"/>
      <c r="T110" s="195"/>
      <c r="U110" s="22"/>
      <c r="AB110" t="s">
        <v>214</v>
      </c>
    </row>
    <row r="111" spans="2:28" x14ac:dyDescent="0.25">
      <c r="C111" t="s">
        <v>222</v>
      </c>
      <c r="H111" s="47"/>
      <c r="I111" s="47"/>
      <c r="J111" s="47"/>
      <c r="K111" s="47"/>
      <c r="L111" s="47"/>
      <c r="M111" s="47"/>
      <c r="N111" s="24"/>
      <c r="O111" s="24"/>
      <c r="P111" s="24"/>
      <c r="Q111" s="24"/>
      <c r="R111" s="24"/>
      <c r="S111" s="24"/>
      <c r="T111" s="195"/>
      <c r="U111" s="22"/>
      <c r="AB111" t="s">
        <v>219</v>
      </c>
    </row>
    <row r="112" spans="2:28" x14ac:dyDescent="0.25">
      <c r="C112" t="s">
        <v>138</v>
      </c>
      <c r="H112" s="47"/>
      <c r="I112" s="47"/>
      <c r="J112" s="47"/>
      <c r="K112" s="47"/>
      <c r="L112" s="47"/>
      <c r="M112" s="47"/>
      <c r="N112" s="24"/>
      <c r="O112" s="24"/>
      <c r="P112" s="24"/>
      <c r="Q112" s="24"/>
      <c r="R112" s="24"/>
      <c r="S112" s="24"/>
      <c r="T112" s="195">
        <f>SUM(H112:S112)</f>
        <v>0</v>
      </c>
      <c r="U112" s="22"/>
      <c r="V112" s="183">
        <v>0</v>
      </c>
      <c r="X112" s="183">
        <f t="shared" ref="X112" si="29">-(V112-T112)</f>
        <v>0</v>
      </c>
      <c r="Z112" s="183">
        <v>0</v>
      </c>
      <c r="AB112" t="s">
        <v>219</v>
      </c>
    </row>
    <row r="113" spans="1:30" ht="15.75" thickBot="1" x14ac:dyDescent="0.3">
      <c r="H113" s="49">
        <f t="shared" ref="H113:T113" si="30">SUM(H112:H112)</f>
        <v>0</v>
      </c>
      <c r="I113" s="49">
        <f t="shared" si="30"/>
        <v>0</v>
      </c>
      <c r="J113" s="49">
        <f t="shared" si="30"/>
        <v>0</v>
      </c>
      <c r="K113" s="49">
        <f t="shared" si="30"/>
        <v>0</v>
      </c>
      <c r="L113" s="49">
        <f t="shared" si="30"/>
        <v>0</v>
      </c>
      <c r="M113" s="49">
        <f t="shared" si="30"/>
        <v>0</v>
      </c>
      <c r="N113" s="92">
        <f t="shared" si="30"/>
        <v>0</v>
      </c>
      <c r="O113" s="92">
        <f t="shared" si="30"/>
        <v>0</v>
      </c>
      <c r="P113" s="92">
        <f t="shared" si="30"/>
        <v>0</v>
      </c>
      <c r="Q113" s="92">
        <f t="shared" si="30"/>
        <v>0</v>
      </c>
      <c r="R113" s="92">
        <f t="shared" si="30"/>
        <v>0</v>
      </c>
      <c r="S113" s="92">
        <f t="shared" si="30"/>
        <v>0</v>
      </c>
      <c r="T113" s="196">
        <f t="shared" si="30"/>
        <v>0</v>
      </c>
      <c r="U113" s="22"/>
      <c r="V113" s="189">
        <f>SUM(V112:V112)</f>
        <v>0</v>
      </c>
      <c r="X113" s="189">
        <f>SUM(X112:X112)</f>
        <v>0</v>
      </c>
      <c r="Y113" s="23"/>
      <c r="Z113" s="189">
        <f>SUM(Z105:Z112)</f>
        <v>0</v>
      </c>
    </row>
    <row r="114" spans="1:30" ht="15.75" thickTop="1" x14ac:dyDescent="0.25">
      <c r="H114" s="48"/>
      <c r="I114" s="48"/>
      <c r="J114" s="48"/>
      <c r="K114" s="48"/>
      <c r="L114" s="48"/>
      <c r="M114" s="48"/>
      <c r="N114" s="181"/>
      <c r="O114" s="181"/>
      <c r="P114" s="181"/>
      <c r="Q114" s="181"/>
      <c r="R114" s="181"/>
      <c r="S114" s="181"/>
    </row>
    <row r="115" spans="1:30" ht="19.5" thickBot="1" x14ac:dyDescent="0.35">
      <c r="A115" s="27" t="s">
        <v>87</v>
      </c>
      <c r="B115" s="25"/>
      <c r="H115" s="179">
        <f t="shared" ref="H115:S115" si="31">+H113+H85+H72+H56+H50+H56+H24</f>
        <v>23707.389414455956</v>
      </c>
      <c r="I115" s="179">
        <f t="shared" si="31"/>
        <v>13084.937747789292</v>
      </c>
      <c r="J115" s="179">
        <f t="shared" si="31"/>
        <v>21826.364414455958</v>
      </c>
      <c r="K115" s="179">
        <f t="shared" si="31"/>
        <v>12316.92774778929</v>
      </c>
      <c r="L115" s="179">
        <f t="shared" si="31"/>
        <v>9505.4141394961935</v>
      </c>
      <c r="M115" s="179">
        <f t="shared" si="31"/>
        <v>16178.824499999999</v>
      </c>
      <c r="N115" s="180">
        <f t="shared" si="31"/>
        <v>0</v>
      </c>
      <c r="O115" s="180">
        <f t="shared" si="31"/>
        <v>0</v>
      </c>
      <c r="P115" s="180">
        <f t="shared" si="31"/>
        <v>0</v>
      </c>
      <c r="Q115" s="180">
        <f t="shared" si="31"/>
        <v>0</v>
      </c>
      <c r="R115" s="180">
        <f t="shared" si="31"/>
        <v>0</v>
      </c>
      <c r="S115" s="180">
        <f t="shared" si="31"/>
        <v>0</v>
      </c>
      <c r="T115" s="196">
        <f>+T113+T85+T72+T56+T50+T56+T24+T101</f>
        <v>93797.897963986703</v>
      </c>
      <c r="U115" s="22"/>
      <c r="V115" s="189">
        <f>+V113+V85+V72+V56+V50+V56+V24+V101</f>
        <v>424851.95</v>
      </c>
      <c r="X115" s="189">
        <f t="shared" ref="X115" si="32">-(V115-T115)</f>
        <v>-331054.05203601334</v>
      </c>
      <c r="Z115" s="189">
        <f>+Z113+Z85+Z72+Z56+Z50+Z56+Z24+Z101</f>
        <v>436851.95</v>
      </c>
    </row>
    <row r="116" spans="1:30" ht="15.75" thickTop="1" x14ac:dyDescent="0.25">
      <c r="H116" s="47"/>
      <c r="I116" s="47"/>
      <c r="J116" s="47"/>
      <c r="K116" s="47"/>
      <c r="L116" s="47"/>
      <c r="M116" s="47"/>
      <c r="N116" s="24"/>
      <c r="O116" s="24"/>
      <c r="P116" s="24"/>
      <c r="Q116" s="24"/>
      <c r="R116" s="24"/>
      <c r="S116" s="24"/>
      <c r="T116" s="187"/>
      <c r="U116" s="22"/>
      <c r="V116" s="187"/>
      <c r="Y116" s="22"/>
    </row>
    <row r="117" spans="1:30" ht="21" x14ac:dyDescent="0.35">
      <c r="A117" s="28" t="s">
        <v>93</v>
      </c>
      <c r="B117" s="28" t="s">
        <v>94</v>
      </c>
      <c r="C117" s="29"/>
      <c r="D117" s="29"/>
      <c r="E117" s="29"/>
      <c r="H117" s="47"/>
      <c r="I117" s="47"/>
      <c r="J117" s="47"/>
      <c r="K117" s="47"/>
      <c r="L117" s="47"/>
      <c r="M117" s="47"/>
      <c r="N117" s="24"/>
      <c r="O117" s="24"/>
      <c r="P117" s="24"/>
      <c r="Q117" s="24"/>
      <c r="R117" s="24"/>
      <c r="S117" s="24"/>
      <c r="T117" s="187"/>
      <c r="U117" s="22"/>
      <c r="V117" s="187"/>
      <c r="X117" s="187"/>
    </row>
    <row r="118" spans="1:30" x14ac:dyDescent="0.25">
      <c r="B118" t="s">
        <v>92</v>
      </c>
      <c r="H118" s="47"/>
      <c r="I118" s="47"/>
      <c r="J118" s="47"/>
      <c r="K118" s="47"/>
      <c r="L118" s="47"/>
      <c r="M118" s="47"/>
      <c r="N118" s="24"/>
      <c r="O118" s="24"/>
      <c r="P118" s="24"/>
      <c r="Q118" s="24"/>
      <c r="R118" s="24"/>
      <c r="S118" s="24"/>
      <c r="T118" s="187"/>
      <c r="U118" s="22"/>
      <c r="V118" s="183">
        <v>20000</v>
      </c>
      <c r="Z118" s="183">
        <v>20000</v>
      </c>
    </row>
    <row r="119" spans="1:30" x14ac:dyDescent="0.25">
      <c r="H119" s="47"/>
      <c r="I119" s="47"/>
      <c r="J119" s="47"/>
      <c r="K119" s="47"/>
      <c r="L119" s="47"/>
      <c r="M119" s="47"/>
      <c r="N119" s="24"/>
      <c r="O119" s="24"/>
      <c r="P119" s="24"/>
      <c r="Q119" s="24"/>
      <c r="R119" s="24"/>
      <c r="S119" s="24"/>
      <c r="T119" s="187"/>
      <c r="U119" s="22"/>
      <c r="V119" s="187"/>
    </row>
    <row r="120" spans="1:30" ht="15.75" thickBot="1" x14ac:dyDescent="0.3">
      <c r="H120" s="47"/>
      <c r="I120" s="47"/>
      <c r="J120" s="47"/>
      <c r="K120" s="47"/>
      <c r="L120" s="47"/>
      <c r="M120" s="47"/>
      <c r="N120" s="24"/>
      <c r="O120" s="24"/>
      <c r="P120" s="24"/>
      <c r="Q120" s="24"/>
      <c r="R120" s="24"/>
      <c r="S120" s="24"/>
      <c r="T120" s="187"/>
      <c r="U120" s="22"/>
      <c r="V120" s="189">
        <f>SUM(V118:V119)</f>
        <v>20000</v>
      </c>
      <c r="Z120" s="189">
        <f>SUM(Z118:Z119)</f>
        <v>20000</v>
      </c>
    </row>
    <row r="121" spans="1:30" ht="15.75" thickTop="1" x14ac:dyDescent="0.25">
      <c r="H121" s="47"/>
      <c r="I121" s="47"/>
      <c r="J121" s="47"/>
      <c r="K121" s="47"/>
      <c r="L121" s="47"/>
      <c r="M121" s="47"/>
      <c r="N121" s="24"/>
      <c r="O121" s="24"/>
      <c r="P121" s="24"/>
      <c r="Q121" s="24"/>
      <c r="R121" s="24"/>
      <c r="S121" s="24"/>
      <c r="T121" s="187"/>
      <c r="U121" s="22"/>
      <c r="V121" s="187"/>
      <c r="AA121" s="93"/>
      <c r="AB121" s="94" t="s">
        <v>568</v>
      </c>
      <c r="AC121" s="95"/>
      <c r="AD121" s="96"/>
    </row>
    <row r="122" spans="1:30" ht="18.75" x14ac:dyDescent="0.3">
      <c r="A122" s="31" t="s">
        <v>95</v>
      </c>
      <c r="B122" s="32"/>
      <c r="C122" s="32"/>
      <c r="D122" s="32"/>
      <c r="E122" s="32"/>
      <c r="H122" s="47"/>
      <c r="I122" s="47"/>
      <c r="J122" s="47"/>
      <c r="K122" s="47"/>
      <c r="L122" s="47"/>
      <c r="M122" s="47"/>
      <c r="N122" s="24"/>
      <c r="O122" s="24"/>
      <c r="P122" s="24"/>
      <c r="Q122" s="24"/>
      <c r="R122" s="24"/>
      <c r="S122" s="24"/>
      <c r="T122" s="187"/>
      <c r="U122" s="22"/>
      <c r="V122" s="187"/>
      <c r="AA122" s="97"/>
      <c r="AB122" s="98" t="s">
        <v>43</v>
      </c>
      <c r="AC122" s="98">
        <f>+Z17</f>
        <v>231683</v>
      </c>
      <c r="AD122" s="99"/>
    </row>
    <row r="123" spans="1:30" x14ac:dyDescent="0.25">
      <c r="B123" s="25" t="s">
        <v>88</v>
      </c>
      <c r="H123" s="178">
        <f>'Cash Book'!P29</f>
        <v>3586.9905855440429</v>
      </c>
      <c r="I123" s="178">
        <f>'Cash Book'!P58</f>
        <v>1177.8722522107087</v>
      </c>
      <c r="J123" s="178">
        <f>'Cash Book'!P90</f>
        <v>3652.4555855440422</v>
      </c>
      <c r="K123" s="178">
        <f>'Cash Book'!P114</f>
        <v>794.29225221070897</v>
      </c>
      <c r="L123" s="178">
        <f>'Cash Book'!P136</f>
        <v>2084.8658605038067</v>
      </c>
      <c r="M123" s="178">
        <f>'Cash Book'!P164</f>
        <v>2025.8655000000001</v>
      </c>
      <c r="N123" s="24"/>
      <c r="O123" s="24"/>
      <c r="P123" s="24"/>
      <c r="Q123" s="53"/>
      <c r="R123" s="53"/>
      <c r="S123" s="53"/>
      <c r="T123" s="195">
        <f>SUM(H123:S123)</f>
        <v>13322.342036013311</v>
      </c>
      <c r="U123" s="22"/>
      <c r="V123" s="187"/>
      <c r="X123" s="187"/>
      <c r="Y123" s="22"/>
      <c r="AA123" s="97"/>
      <c r="AB123" s="98" t="s">
        <v>47</v>
      </c>
      <c r="AC123" s="100">
        <f>+Z115*-1</f>
        <v>-436851.95</v>
      </c>
      <c r="AD123" s="99"/>
    </row>
    <row r="124" spans="1:30" ht="15.75" thickBot="1" x14ac:dyDescent="0.3">
      <c r="B124" t="s">
        <v>89</v>
      </c>
      <c r="E124" t="s">
        <v>90</v>
      </c>
      <c r="H124" s="179">
        <f>+H123+H115</f>
        <v>27294.379999999997</v>
      </c>
      <c r="I124" s="179">
        <f t="shared" ref="I124:T124" si="33">+I123+I115</f>
        <v>14262.810000000001</v>
      </c>
      <c r="J124" s="179">
        <f t="shared" si="33"/>
        <v>25478.82</v>
      </c>
      <c r="K124" s="179">
        <f t="shared" si="33"/>
        <v>13111.22</v>
      </c>
      <c r="L124" s="179">
        <f t="shared" si="33"/>
        <v>11590.28</v>
      </c>
      <c r="M124" s="179">
        <f t="shared" si="33"/>
        <v>18204.689999999999</v>
      </c>
      <c r="N124" s="180">
        <f t="shared" si="33"/>
        <v>0</v>
      </c>
      <c r="O124" s="180">
        <f t="shared" si="33"/>
        <v>0</v>
      </c>
      <c r="P124" s="180">
        <f t="shared" si="33"/>
        <v>0</v>
      </c>
      <c r="Q124" s="180">
        <f t="shared" si="33"/>
        <v>0</v>
      </c>
      <c r="R124" s="180">
        <f t="shared" si="33"/>
        <v>0</v>
      </c>
      <c r="S124" s="180">
        <f t="shared" si="33"/>
        <v>0</v>
      </c>
      <c r="T124" s="196">
        <f t="shared" si="33"/>
        <v>107120.24000000002</v>
      </c>
      <c r="U124" s="22"/>
      <c r="V124" s="187"/>
      <c r="X124" s="187"/>
      <c r="Y124" s="22"/>
      <c r="AA124" s="97"/>
      <c r="AB124" s="98"/>
      <c r="AC124" s="98">
        <f>SUM(AC122:AC123)</f>
        <v>-205168.95</v>
      </c>
      <c r="AD124" s="99"/>
    </row>
    <row r="125" spans="1:30" ht="15.75" thickTop="1" x14ac:dyDescent="0.25">
      <c r="H125" s="47"/>
      <c r="I125" s="47"/>
      <c r="J125" s="47"/>
      <c r="K125" s="47"/>
      <c r="L125" s="47"/>
      <c r="M125" s="47"/>
      <c r="N125" s="24"/>
      <c r="O125" s="24"/>
      <c r="P125" s="24"/>
      <c r="Q125" s="24"/>
      <c r="R125" s="24"/>
      <c r="S125" s="24"/>
      <c r="T125" s="187"/>
      <c r="U125" s="22"/>
      <c r="V125" s="187"/>
      <c r="X125" s="187"/>
      <c r="Y125" s="22"/>
      <c r="AA125" s="97"/>
      <c r="AB125" s="98" t="s">
        <v>223</v>
      </c>
      <c r="AC125" s="100">
        <f>+S131</f>
        <v>407620.31</v>
      </c>
      <c r="AD125" s="99"/>
    </row>
    <row r="126" spans="1:30" x14ac:dyDescent="0.25">
      <c r="B126" t="s">
        <v>97</v>
      </c>
      <c r="H126" s="177">
        <f>'Cash Book'!F16</f>
        <v>523.99</v>
      </c>
      <c r="I126" s="177">
        <f>'Cash Book'!F53</f>
        <v>3578.36</v>
      </c>
      <c r="J126" s="178">
        <f>'Cash Book'!F71</f>
        <v>3017.07</v>
      </c>
      <c r="K126" s="178">
        <f>'Cash Book'!F113</f>
        <v>3652.46</v>
      </c>
      <c r="L126" s="177">
        <f>'Cash Book'!F123</f>
        <v>794.29</v>
      </c>
      <c r="M126" s="178">
        <f>'Cash Book'!F150</f>
        <v>2084.87</v>
      </c>
      <c r="N126" s="24"/>
      <c r="O126" s="24"/>
      <c r="P126" s="24"/>
      <c r="Q126" s="24"/>
      <c r="R126" s="24"/>
      <c r="S126" s="53"/>
      <c r="T126" s="187">
        <f>SUM(H126:S126)</f>
        <v>13651.04</v>
      </c>
      <c r="U126" s="52"/>
      <c r="V126" s="187"/>
      <c r="X126" s="187"/>
      <c r="Y126" s="22"/>
      <c r="AA126" s="97"/>
      <c r="AB126" s="98"/>
      <c r="AC126" s="98">
        <f>SUM(AC124:AC125)</f>
        <v>202451.36</v>
      </c>
      <c r="AD126" s="99"/>
    </row>
    <row r="127" spans="1:30" x14ac:dyDescent="0.25">
      <c r="H127" s="47"/>
      <c r="I127" s="47"/>
      <c r="J127" s="47"/>
      <c r="K127" s="47"/>
      <c r="L127" s="47"/>
      <c r="M127" s="47"/>
      <c r="N127" s="24"/>
      <c r="O127" s="24"/>
      <c r="P127" s="24"/>
      <c r="Q127" s="24"/>
      <c r="R127" s="24"/>
      <c r="S127" s="24"/>
      <c r="T127" s="187"/>
      <c r="U127" s="22"/>
      <c r="V127" s="187"/>
      <c r="X127" s="187"/>
      <c r="Y127" s="22"/>
      <c r="AA127" s="97"/>
      <c r="AB127" s="98" t="s">
        <v>131</v>
      </c>
      <c r="AC127" s="98">
        <f>-(AC126+AC128)</f>
        <v>-182451.36</v>
      </c>
      <c r="AD127" s="99"/>
    </row>
    <row r="128" spans="1:30" ht="16.5" thickBot="1" x14ac:dyDescent="0.3">
      <c r="B128" s="30" t="s">
        <v>91</v>
      </c>
      <c r="C128" s="30"/>
      <c r="D128" s="30"/>
      <c r="E128" s="30"/>
      <c r="F128" s="30"/>
      <c r="H128" s="179">
        <f t="shared" ref="H128:S128" si="34">+H17-H124+H126</f>
        <v>65677.61</v>
      </c>
      <c r="I128" s="179">
        <f t="shared" si="34"/>
        <v>-9815.4500000000007</v>
      </c>
      <c r="J128" s="179">
        <f t="shared" si="34"/>
        <v>-22274.75</v>
      </c>
      <c r="K128" s="179">
        <f t="shared" si="34"/>
        <v>77346.240000000005</v>
      </c>
      <c r="L128" s="179">
        <f t="shared" si="34"/>
        <v>-10684.990000000002</v>
      </c>
      <c r="M128" s="179">
        <f t="shared" si="34"/>
        <v>-10040.299999999999</v>
      </c>
      <c r="N128" s="180">
        <f t="shared" si="34"/>
        <v>0</v>
      </c>
      <c r="O128" s="180">
        <f t="shared" si="34"/>
        <v>0</v>
      </c>
      <c r="P128" s="180">
        <f t="shared" si="34"/>
        <v>0</v>
      </c>
      <c r="Q128" s="180">
        <f t="shared" si="34"/>
        <v>0</v>
      </c>
      <c r="R128" s="180">
        <f t="shared" si="34"/>
        <v>0</v>
      </c>
      <c r="S128" s="180">
        <f t="shared" si="34"/>
        <v>0</v>
      </c>
      <c r="T128" s="187"/>
      <c r="U128" s="22"/>
      <c r="V128" s="187"/>
      <c r="X128" s="187"/>
      <c r="Y128" s="22"/>
      <c r="AA128" s="97"/>
      <c r="AB128" s="98" t="s">
        <v>132</v>
      </c>
      <c r="AC128" s="98">
        <f>-Z120</f>
        <v>-20000</v>
      </c>
      <c r="AD128" s="99"/>
    </row>
    <row r="129" spans="2:30" ht="17.25" thickTop="1" thickBot="1" x14ac:dyDescent="0.3">
      <c r="B129" s="30"/>
      <c r="C129" s="30"/>
      <c r="D129" s="30"/>
      <c r="E129" s="30"/>
      <c r="F129" s="30"/>
      <c r="H129" s="22"/>
      <c r="I129" s="22"/>
      <c r="J129" s="22"/>
      <c r="K129" s="47"/>
      <c r="L129" s="47"/>
      <c r="M129" s="47"/>
      <c r="N129" s="24"/>
      <c r="O129" s="24"/>
      <c r="P129" s="24"/>
      <c r="Q129" s="24"/>
      <c r="R129" s="24"/>
      <c r="S129" s="24"/>
      <c r="T129" s="187"/>
      <c r="U129" s="22"/>
      <c r="V129" s="187"/>
      <c r="X129" s="187"/>
      <c r="Y129" s="22"/>
      <c r="AA129" s="101"/>
      <c r="AB129" s="102" t="s">
        <v>224</v>
      </c>
      <c r="AC129" s="103">
        <f>SUM(AC126:AC128)</f>
        <v>0</v>
      </c>
      <c r="AD129" s="104"/>
    </row>
    <row r="130" spans="2:30" ht="15.75" x14ac:dyDescent="0.25">
      <c r="B130" s="33" t="s">
        <v>569</v>
      </c>
      <c r="C130" s="33"/>
      <c r="D130" s="33"/>
      <c r="E130" s="33"/>
      <c r="F130" s="33"/>
      <c r="G130" s="34"/>
      <c r="H130" s="176">
        <f>'Bank Reconciliation'!G9</f>
        <v>317411.95</v>
      </c>
      <c r="I130" s="22"/>
      <c r="J130" s="22"/>
      <c r="K130" s="47"/>
      <c r="L130" s="47"/>
      <c r="M130" s="47"/>
      <c r="N130" s="24"/>
      <c r="O130" s="24"/>
      <c r="P130" s="24"/>
      <c r="Q130" s="24"/>
      <c r="R130" s="24"/>
      <c r="S130" s="24"/>
      <c r="T130" s="187"/>
      <c r="U130" s="22"/>
      <c r="V130" s="187"/>
      <c r="X130" s="187"/>
      <c r="Y130" s="22"/>
    </row>
    <row r="131" spans="2:30" ht="16.5" thickBot="1" x14ac:dyDescent="0.3">
      <c r="B131" s="26" t="s">
        <v>235</v>
      </c>
      <c r="C131" s="30"/>
      <c r="D131" s="30"/>
      <c r="E131" s="30"/>
      <c r="F131" s="30"/>
      <c r="H131" s="179">
        <f>+H130+H128</f>
        <v>383089.56</v>
      </c>
      <c r="I131" s="179">
        <f>+I128+H131</f>
        <v>373274.11</v>
      </c>
      <c r="J131" s="179">
        <f t="shared" ref="J131:S131" si="35">+J128+I131</f>
        <v>350999.36</v>
      </c>
      <c r="K131" s="179">
        <f t="shared" si="35"/>
        <v>428345.59999999998</v>
      </c>
      <c r="L131" s="179">
        <f t="shared" si="35"/>
        <v>417660.61</v>
      </c>
      <c r="M131" s="179">
        <f t="shared" si="35"/>
        <v>407620.31</v>
      </c>
      <c r="N131" s="180">
        <f t="shared" si="35"/>
        <v>407620.31</v>
      </c>
      <c r="O131" s="180">
        <f t="shared" si="35"/>
        <v>407620.31</v>
      </c>
      <c r="P131" s="180">
        <f t="shared" si="35"/>
        <v>407620.31</v>
      </c>
      <c r="Q131" s="180">
        <f t="shared" si="35"/>
        <v>407620.31</v>
      </c>
      <c r="R131" s="180">
        <f t="shared" si="35"/>
        <v>407620.31</v>
      </c>
      <c r="S131" s="180">
        <f t="shared" si="35"/>
        <v>407620.31</v>
      </c>
      <c r="T131" s="187"/>
      <c r="U131" s="22"/>
      <c r="V131" s="187"/>
      <c r="X131" s="187"/>
      <c r="Y131" s="22"/>
      <c r="Z131" s="187"/>
    </row>
    <row r="132" spans="2:30" ht="15.75" thickTop="1" x14ac:dyDescent="0.25"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187"/>
      <c r="U132" s="22"/>
      <c r="V132" s="187"/>
      <c r="X132" s="187"/>
      <c r="Y132" s="22"/>
      <c r="Z132" s="187"/>
    </row>
    <row r="133" spans="2:30" x14ac:dyDescent="0.25"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187"/>
      <c r="U133" s="22"/>
      <c r="V133" s="200"/>
      <c r="W133" s="200"/>
      <c r="X133" s="200"/>
      <c r="Z133" s="187"/>
    </row>
    <row r="134" spans="2:30" x14ac:dyDescent="0.25"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187"/>
      <c r="U134" s="22"/>
      <c r="V134" s="187"/>
    </row>
    <row r="135" spans="2:30" x14ac:dyDescent="0.25"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187"/>
      <c r="U135" s="22"/>
      <c r="V135" s="187"/>
    </row>
    <row r="136" spans="2:30" x14ac:dyDescent="0.25"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187"/>
      <c r="U136" s="22"/>
      <c r="V136" s="187"/>
    </row>
    <row r="137" spans="2:30" x14ac:dyDescent="0.25"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187"/>
      <c r="U137" s="22"/>
      <c r="V137" s="187"/>
    </row>
    <row r="138" spans="2:30" x14ac:dyDescent="0.25"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187"/>
      <c r="U138" s="22"/>
      <c r="V138" s="187"/>
    </row>
    <row r="139" spans="2:30" x14ac:dyDescent="0.25"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187"/>
      <c r="U139" s="22"/>
      <c r="V139" s="187"/>
    </row>
    <row r="140" spans="2:30" x14ac:dyDescent="0.25"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187"/>
      <c r="U140" s="22"/>
      <c r="V140" s="187"/>
    </row>
    <row r="141" spans="2:30" x14ac:dyDescent="0.25">
      <c r="H141" s="22"/>
      <c r="I141" s="22"/>
      <c r="J141" s="22"/>
      <c r="K141" s="22"/>
      <c r="L141" s="22"/>
      <c r="O141" s="22"/>
      <c r="P141" s="22"/>
      <c r="Q141" s="22"/>
      <c r="R141" s="22"/>
      <c r="S141" s="22"/>
      <c r="T141" s="187"/>
      <c r="U141" s="22"/>
      <c r="V141" s="187"/>
    </row>
    <row r="142" spans="2:30" x14ac:dyDescent="0.25"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187"/>
      <c r="U142" s="22"/>
      <c r="V142" s="187"/>
    </row>
    <row r="143" spans="2:30" x14ac:dyDescent="0.25"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187"/>
      <c r="U143" s="22"/>
      <c r="V143" s="187"/>
    </row>
    <row r="144" spans="2:30" x14ac:dyDescent="0.25"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187"/>
      <c r="U144" s="22"/>
      <c r="V144" s="187"/>
    </row>
    <row r="145" spans="8:22" x14ac:dyDescent="0.25"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187"/>
      <c r="U145" s="22"/>
      <c r="V145" s="187"/>
    </row>
    <row r="146" spans="8:22" x14ac:dyDescent="0.25"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187"/>
      <c r="U146" s="22"/>
      <c r="V146" s="187"/>
    </row>
    <row r="147" spans="8:22" x14ac:dyDescent="0.25"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187"/>
      <c r="U147" s="22"/>
      <c r="V147" s="187"/>
    </row>
    <row r="148" spans="8:22" x14ac:dyDescent="0.25"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187"/>
      <c r="U148" s="22"/>
      <c r="V148" s="187"/>
    </row>
    <row r="149" spans="8:22" x14ac:dyDescent="0.25"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187"/>
      <c r="U149" s="22"/>
      <c r="V149" s="187"/>
    </row>
    <row r="150" spans="8:22" x14ac:dyDescent="0.25"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187"/>
      <c r="U150" s="22"/>
      <c r="V150" s="187"/>
    </row>
    <row r="151" spans="8:22" x14ac:dyDescent="0.25"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187"/>
      <c r="U151" s="22"/>
      <c r="V151" s="187"/>
    </row>
    <row r="152" spans="8:22" x14ac:dyDescent="0.25"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187"/>
      <c r="U152" s="22"/>
      <c r="V152" s="187"/>
    </row>
    <row r="153" spans="8:22" x14ac:dyDescent="0.25"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187"/>
      <c r="U153" s="22"/>
      <c r="V153" s="187"/>
    </row>
    <row r="154" spans="8:22" x14ac:dyDescent="0.25"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187"/>
      <c r="U154" s="22"/>
      <c r="V154" s="187"/>
    </row>
    <row r="155" spans="8:22" x14ac:dyDescent="0.25"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187"/>
      <c r="U155" s="22"/>
      <c r="V155" s="187"/>
    </row>
    <row r="156" spans="8:22" x14ac:dyDescent="0.25"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187"/>
      <c r="U156" s="22"/>
      <c r="V156" s="187"/>
    </row>
    <row r="157" spans="8:22" x14ac:dyDescent="0.25"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187"/>
      <c r="U157" s="22"/>
      <c r="V157" s="187"/>
    </row>
    <row r="158" spans="8:22" x14ac:dyDescent="0.25"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187"/>
      <c r="U158" s="22"/>
      <c r="V158" s="187"/>
    </row>
    <row r="159" spans="8:22" x14ac:dyDescent="0.25"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187"/>
      <c r="U159" s="22"/>
      <c r="V159" s="187"/>
    </row>
    <row r="160" spans="8:22" x14ac:dyDescent="0.25"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187"/>
      <c r="U160" s="22"/>
      <c r="V160" s="187"/>
    </row>
    <row r="161" spans="8:22" x14ac:dyDescent="0.25"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187"/>
      <c r="U161" s="22"/>
      <c r="V161" s="187"/>
    </row>
    <row r="162" spans="8:22" x14ac:dyDescent="0.25">
      <c r="O162" s="22"/>
      <c r="P162" s="22"/>
      <c r="Q162" s="22"/>
      <c r="R162" s="22"/>
      <c r="S162" s="22"/>
      <c r="T162" s="187"/>
      <c r="U162" s="22"/>
      <c r="V162" s="187"/>
    </row>
    <row r="163" spans="8:22" x14ac:dyDescent="0.25">
      <c r="O163" s="22"/>
      <c r="P163" s="22"/>
      <c r="Q163" s="22"/>
      <c r="R163" s="22"/>
      <c r="S163" s="22"/>
      <c r="T163" s="187"/>
    </row>
    <row r="164" spans="8:22" x14ac:dyDescent="0.25">
      <c r="P164" s="22"/>
      <c r="Q164" s="22"/>
      <c r="R164" s="22"/>
      <c r="S164" s="22"/>
      <c r="T164" s="187"/>
    </row>
  </sheetData>
  <mergeCells count="2">
    <mergeCell ref="F1:R1"/>
    <mergeCell ref="V133:X133"/>
  </mergeCells>
  <conditionalFormatting sqref="X8:X20">
    <cfRule type="cellIs" dxfId="9" priority="3" operator="lessThan">
      <formula>0</formula>
    </cfRule>
    <cfRule type="cellIs" dxfId="8" priority="4" operator="greaterThan">
      <formula>0</formula>
    </cfRule>
  </conditionalFormatting>
  <conditionalFormatting sqref="X21:X100 X102:X115">
    <cfRule type="cellIs" dxfId="7" priority="1" operator="lessThan">
      <formula>0</formula>
    </cfRule>
    <cfRule type="cellIs" dxfId="6" priority="2" operator="greaterThan">
      <formula>0</formula>
    </cfRule>
  </conditionalFormatting>
  <conditionalFormatting sqref="Y28:Y49 Y58:Y71 Y74:Y84 Y87:Y100 Y102 Y104:Y112">
    <cfRule type="cellIs" dxfId="5" priority="9" operator="lessThan">
      <formula>-50</formula>
    </cfRule>
    <cfRule type="cellIs" dxfId="4" priority="10" operator="greaterThan">
      <formula>50</formula>
    </cfRule>
  </conditionalFormatting>
  <conditionalFormatting sqref="Y115">
    <cfRule type="cellIs" dxfId="3" priority="5" operator="lessThan">
      <formula>-50</formula>
    </cfRule>
    <cfRule type="cellIs" dxfId="2" priority="6" operator="greaterThan">
      <formula>50</formula>
    </cfRule>
    <cfRule type="cellIs" dxfId="1" priority="7" operator="lessThan">
      <formula>0</formula>
    </cfRule>
    <cfRule type="cellIs" dxfId="0" priority="8" operator="greaterThan">
      <formula>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Cash Book</vt:lpstr>
      <vt:lpstr>Bank Reconciliation</vt:lpstr>
      <vt:lpstr>Current Acc Trans</vt:lpstr>
      <vt:lpstr>Regular Payments</vt:lpstr>
      <vt:lpstr>Budget Tracking</vt:lpstr>
      <vt:lpstr>'Bank Reconciliation'!Print_Area</vt:lpstr>
      <vt:lpstr>'Cash Book'!Print_Area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Grahame W Andrew</dc:creator>
  <cp:lastModifiedBy>Grahame W Andrew</cp:lastModifiedBy>
  <cp:lastPrinted>2024-08-28T15:20:50Z</cp:lastPrinted>
  <dcterms:created xsi:type="dcterms:W3CDTF">2019-05-14T08:46:05Z</dcterms:created>
  <dcterms:modified xsi:type="dcterms:W3CDTF">2024-09-27T15:14:49Z</dcterms:modified>
</cp:coreProperties>
</file>