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90" yWindow="6330" windowWidth="20730" windowHeight="11160" activeTab="2"/>
  </bookViews>
  <sheets>
    <sheet name="Cash Book" sheetId="5" r:id="rId1"/>
    <sheet name="Summary" sheetId="6" r:id="rId2"/>
    <sheet name="Bank Reconciliation" sheetId="8" r:id="rId3"/>
    <sheet name=" Budget Tfr" sheetId="9" r:id="rId4"/>
    <sheet name="Regular Payments" sheetId="7" r:id="rId5"/>
  </sheets>
  <definedNames>
    <definedName name="_xlnm._FilterDatabase" localSheetId="0" hidden="1">'Cash Book'!$A$3:$AV$3</definedName>
    <definedName name="_xlnm.Print_Area" localSheetId="2">'Bank Reconciliation'!$A$1:$I$30</definedName>
    <definedName name="_xlnm.Print_Area" localSheetId="0">'Cash Book'!$I$268:$O$296</definedName>
    <definedName name="_xlnm.Print_Area" localSheetId="1">Summary!$A$1:$T$94</definedName>
  </definedNames>
  <calcPr calcId="145621"/>
</workbook>
</file>

<file path=xl/calcChain.xml><?xml version="1.0" encoding="utf-8"?>
<calcChain xmlns="http://schemas.openxmlformats.org/spreadsheetml/2006/main">
  <c r="G22" i="8" l="1"/>
  <c r="G24" i="8"/>
  <c r="C268" i="5" l="1"/>
  <c r="C269" i="5"/>
  <c r="C270" i="5"/>
  <c r="C271" i="5"/>
  <c r="S136" i="6" l="1"/>
  <c r="Q268" i="5" l="1"/>
  <c r="O268" i="5" s="1"/>
  <c r="Q269" i="5"/>
  <c r="O269" i="5" s="1"/>
  <c r="Q270" i="5"/>
  <c r="O270" i="5" s="1"/>
  <c r="Q271" i="5"/>
  <c r="O271" i="5" s="1"/>
  <c r="Q272" i="5"/>
  <c r="O272" i="5" s="1"/>
  <c r="Q273" i="5"/>
  <c r="O273" i="5" s="1"/>
  <c r="Q274" i="5"/>
  <c r="O274" i="5" s="1"/>
  <c r="Q275" i="5"/>
  <c r="O275" i="5" s="1"/>
  <c r="Q276" i="5"/>
  <c r="O276" i="5" s="1"/>
  <c r="Q277" i="5"/>
  <c r="O277" i="5" s="1"/>
  <c r="Q278" i="5"/>
  <c r="O278" i="5" s="1"/>
  <c r="Q279" i="5"/>
  <c r="O279" i="5" s="1"/>
  <c r="Q280" i="5"/>
  <c r="O280" i="5" s="1"/>
  <c r="Q281" i="5"/>
  <c r="O281" i="5" s="1"/>
  <c r="Q282" i="5"/>
  <c r="O282" i="5" s="1"/>
  <c r="Q283" i="5"/>
  <c r="O283" i="5" s="1"/>
  <c r="Q284" i="5"/>
  <c r="O284" i="5" s="1"/>
  <c r="Q285" i="5"/>
  <c r="O285" i="5" s="1"/>
  <c r="Q286" i="5"/>
  <c r="O286" i="5" s="1"/>
  <c r="Q287" i="5"/>
  <c r="O287" i="5" s="1"/>
  <c r="Q288" i="5"/>
  <c r="O288" i="5" s="1"/>
  <c r="Q289" i="5"/>
  <c r="O289" i="5" s="1"/>
  <c r="Q290" i="5"/>
  <c r="O290" i="5" s="1"/>
  <c r="Q291" i="5"/>
  <c r="O291" i="5" s="1"/>
  <c r="Q292" i="5"/>
  <c r="O292" i="5" s="1"/>
  <c r="Q293" i="5"/>
  <c r="O293" i="5" s="1"/>
  <c r="P296" i="5"/>
  <c r="R296" i="5"/>
  <c r="S296" i="5"/>
  <c r="T296" i="5"/>
  <c r="U296" i="5"/>
  <c r="V296" i="5"/>
  <c r="W296" i="5"/>
  <c r="X296" i="5"/>
  <c r="Y296" i="5"/>
  <c r="Z296" i="5"/>
  <c r="AA296" i="5"/>
  <c r="AB296" i="5"/>
  <c r="AC296" i="5"/>
  <c r="AD296" i="5"/>
  <c r="AE296" i="5"/>
  <c r="AF296" i="5"/>
  <c r="AG296" i="5"/>
  <c r="AH296" i="5"/>
  <c r="AI296" i="5"/>
  <c r="AJ296" i="5"/>
  <c r="AK296" i="5"/>
  <c r="AL296" i="5"/>
  <c r="AM296" i="5"/>
  <c r="AN296" i="5"/>
  <c r="AO296" i="5"/>
  <c r="AP296" i="5"/>
  <c r="AQ296" i="5"/>
  <c r="AR296" i="5"/>
  <c r="AS296" i="5"/>
  <c r="AT296" i="5"/>
  <c r="AU296" i="5"/>
  <c r="AV296" i="5"/>
  <c r="AW296" i="5"/>
  <c r="AX296" i="5"/>
  <c r="AY296" i="5"/>
  <c r="AZ296" i="5"/>
  <c r="BA296" i="5"/>
  <c r="BB296" i="5"/>
  <c r="BC296" i="5"/>
  <c r="BD296" i="5"/>
  <c r="BE296" i="5"/>
  <c r="BF296" i="5"/>
  <c r="BG296" i="5"/>
  <c r="BH296" i="5"/>
  <c r="BI296" i="5"/>
  <c r="BJ296" i="5"/>
  <c r="G296" i="5"/>
  <c r="F296" i="5"/>
  <c r="E296" i="5"/>
  <c r="D296" i="5"/>
  <c r="C289" i="5"/>
  <c r="C280" i="5"/>
  <c r="C279" i="5"/>
  <c r="C278" i="5"/>
  <c r="C277" i="5"/>
  <c r="C276" i="5"/>
  <c r="C275" i="5"/>
  <c r="C274" i="5"/>
  <c r="C273" i="5"/>
  <c r="C272" i="5"/>
  <c r="C296" i="5" l="1"/>
  <c r="O296" i="5"/>
  <c r="Q296" i="5"/>
  <c r="Q261" i="5"/>
  <c r="O261" i="5" s="1"/>
  <c r="Q262" i="5"/>
  <c r="O262" i="5" s="1"/>
  <c r="Q259" i="5" l="1"/>
  <c r="O259" i="5" s="1"/>
  <c r="Q260" i="5"/>
  <c r="O260" i="5" s="1"/>
  <c r="P265" i="5"/>
  <c r="R265" i="5"/>
  <c r="S265" i="5"/>
  <c r="T265" i="5"/>
  <c r="U265" i="5"/>
  <c r="V265" i="5"/>
  <c r="W265" i="5"/>
  <c r="X265" i="5"/>
  <c r="Y265" i="5"/>
  <c r="Z265" i="5"/>
  <c r="AA265" i="5"/>
  <c r="AB265" i="5"/>
  <c r="AC265" i="5"/>
  <c r="AD265" i="5"/>
  <c r="AE265" i="5"/>
  <c r="AF265" i="5"/>
  <c r="AG265" i="5"/>
  <c r="AH265" i="5"/>
  <c r="AI265" i="5"/>
  <c r="AJ265" i="5"/>
  <c r="AK265" i="5"/>
  <c r="AL265" i="5"/>
  <c r="AM265" i="5"/>
  <c r="AN265" i="5"/>
  <c r="AO265" i="5"/>
  <c r="AP265" i="5"/>
  <c r="AQ265" i="5"/>
  <c r="AR265" i="5"/>
  <c r="AS265" i="5"/>
  <c r="AT265" i="5"/>
  <c r="AU265" i="5"/>
  <c r="AV265" i="5"/>
  <c r="AW265" i="5"/>
  <c r="AX265" i="5"/>
  <c r="AY265" i="5"/>
  <c r="AZ265" i="5"/>
  <c r="BA265" i="5"/>
  <c r="BB265" i="5"/>
  <c r="BC265" i="5"/>
  <c r="BD265" i="5"/>
  <c r="BE265" i="5"/>
  <c r="BF265" i="5"/>
  <c r="BG265" i="5"/>
  <c r="BH265" i="5"/>
  <c r="BI265" i="5"/>
  <c r="BJ265" i="5"/>
  <c r="Q257" i="5" l="1"/>
  <c r="O257" i="5" s="1"/>
  <c r="Q254" i="5" l="1"/>
  <c r="O254" i="5" s="1"/>
  <c r="Q253" i="5"/>
  <c r="O253" i="5" s="1"/>
  <c r="Q252" i="5"/>
  <c r="O252" i="5" s="1"/>
  <c r="Q258" i="5"/>
  <c r="O258" i="5" s="1"/>
  <c r="Q256" i="5"/>
  <c r="O256" i="5" s="1"/>
  <c r="Q255" i="5"/>
  <c r="O255" i="5" s="1"/>
  <c r="Q251" i="5"/>
  <c r="O251" i="5"/>
  <c r="Q250" i="5"/>
  <c r="O250" i="5" s="1"/>
  <c r="Q249" i="5"/>
  <c r="O249" i="5" s="1"/>
  <c r="Q248" i="5"/>
  <c r="O248" i="5" s="1"/>
  <c r="Q247" i="5"/>
  <c r="O247" i="5" s="1"/>
  <c r="Q246" i="5"/>
  <c r="O246" i="5" s="1"/>
  <c r="Q245" i="5"/>
  <c r="O245" i="5" s="1"/>
  <c r="Q244" i="5"/>
  <c r="O244" i="5" s="1"/>
  <c r="Q243" i="5"/>
  <c r="O243" i="5" s="1"/>
  <c r="Q242" i="5"/>
  <c r="O242" i="5" s="1"/>
  <c r="Q241" i="5"/>
  <c r="O241" i="5" s="1"/>
  <c r="Q240" i="5"/>
  <c r="Q239" i="5"/>
  <c r="O239" i="5" s="1"/>
  <c r="Q238" i="5"/>
  <c r="O238" i="5"/>
  <c r="Q237" i="5"/>
  <c r="O237" i="5"/>
  <c r="G265" i="5"/>
  <c r="F265" i="5"/>
  <c r="E265" i="5"/>
  <c r="D265" i="5"/>
  <c r="C258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O240" i="5" l="1"/>
  <c r="O265" i="5" s="1"/>
  <c r="Q265" i="5"/>
  <c r="C265" i="5"/>
  <c r="R50" i="6"/>
  <c r="S50" i="6"/>
  <c r="R16" i="6"/>
  <c r="S16" i="6"/>
  <c r="R23" i="6"/>
  <c r="S23" i="6"/>
  <c r="R72" i="6"/>
  <c r="S72" i="6"/>
  <c r="R85" i="6"/>
  <c r="S85" i="6"/>
  <c r="R91" i="6"/>
  <c r="S91" i="6"/>
  <c r="R93" i="6" l="1"/>
  <c r="R102" i="6" s="1"/>
  <c r="R106" i="6" s="1"/>
  <c r="S93" i="6"/>
  <c r="S102" i="6" s="1"/>
  <c r="S106" i="6" s="1"/>
  <c r="Q231" i="5"/>
  <c r="O231" i="5" s="1"/>
  <c r="C227" i="5" l="1"/>
  <c r="Q227" i="5"/>
  <c r="O227" i="5" s="1"/>
  <c r="Q228" i="5"/>
  <c r="O228" i="5" s="1"/>
  <c r="BJ234" i="5" l="1"/>
  <c r="BI234" i="5"/>
  <c r="BH234" i="5"/>
  <c r="BG234" i="5"/>
  <c r="BF234" i="5"/>
  <c r="BE234" i="5"/>
  <c r="BD234" i="5"/>
  <c r="BC234" i="5"/>
  <c r="BB234" i="5"/>
  <c r="BA234" i="5"/>
  <c r="AZ234" i="5"/>
  <c r="AY234" i="5"/>
  <c r="AX234" i="5"/>
  <c r="AW234" i="5"/>
  <c r="AV234" i="5"/>
  <c r="AU234" i="5"/>
  <c r="AT234" i="5"/>
  <c r="AS234" i="5"/>
  <c r="AR234" i="5"/>
  <c r="AQ234" i="5"/>
  <c r="AP234" i="5"/>
  <c r="AO234" i="5"/>
  <c r="AN234" i="5"/>
  <c r="AM234" i="5"/>
  <c r="AL234" i="5"/>
  <c r="AK234" i="5"/>
  <c r="AJ234" i="5"/>
  <c r="AI234" i="5"/>
  <c r="AH234" i="5"/>
  <c r="AG234" i="5"/>
  <c r="AF234" i="5"/>
  <c r="AE234" i="5"/>
  <c r="AD234" i="5"/>
  <c r="AC234" i="5"/>
  <c r="AB234" i="5"/>
  <c r="AA234" i="5"/>
  <c r="Z234" i="5"/>
  <c r="Y234" i="5"/>
  <c r="X234" i="5"/>
  <c r="W234" i="5"/>
  <c r="V234" i="5"/>
  <c r="U234" i="5"/>
  <c r="T234" i="5"/>
  <c r="S234" i="5"/>
  <c r="R234" i="5"/>
  <c r="P234" i="5"/>
  <c r="Q233" i="5"/>
  <c r="O233" i="5" s="1"/>
  <c r="Q230" i="5"/>
  <c r="O230" i="5" s="1"/>
  <c r="Q229" i="5"/>
  <c r="O229" i="5" s="1"/>
  <c r="Q226" i="5"/>
  <c r="O226" i="5" s="1"/>
  <c r="Q225" i="5"/>
  <c r="O225" i="5" s="1"/>
  <c r="Q224" i="5"/>
  <c r="O224" i="5" s="1"/>
  <c r="Q223" i="5"/>
  <c r="O223" i="5" s="1"/>
  <c r="Q222" i="5"/>
  <c r="O222" i="5" s="1"/>
  <c r="Q221" i="5"/>
  <c r="O221" i="5" s="1"/>
  <c r="Q220" i="5"/>
  <c r="O220" i="5" s="1"/>
  <c r="Q219" i="5"/>
  <c r="O219" i="5" s="1"/>
  <c r="Q218" i="5"/>
  <c r="O218" i="5" s="1"/>
  <c r="Q217" i="5"/>
  <c r="O217" i="5" s="1"/>
  <c r="Q216" i="5"/>
  <c r="O216" i="5"/>
  <c r="Q215" i="5"/>
  <c r="O215" i="5"/>
  <c r="G234" i="5"/>
  <c r="F234" i="5"/>
  <c r="E234" i="5"/>
  <c r="D234" i="5"/>
  <c r="C233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O234" i="5" l="1"/>
  <c r="Q234" i="5"/>
  <c r="C234" i="5"/>
  <c r="C203" i="5"/>
  <c r="BJ212" i="5"/>
  <c r="BI212" i="5"/>
  <c r="BH212" i="5"/>
  <c r="BG212" i="5"/>
  <c r="BF212" i="5"/>
  <c r="BE212" i="5"/>
  <c r="BD212" i="5"/>
  <c r="BC212" i="5"/>
  <c r="BB212" i="5"/>
  <c r="BA212" i="5"/>
  <c r="AZ212" i="5"/>
  <c r="AY212" i="5"/>
  <c r="AX212" i="5"/>
  <c r="AW212" i="5"/>
  <c r="AV212" i="5"/>
  <c r="AU212" i="5"/>
  <c r="AT212" i="5"/>
  <c r="AS212" i="5"/>
  <c r="AR212" i="5"/>
  <c r="AQ212" i="5"/>
  <c r="AP212" i="5"/>
  <c r="AO212" i="5"/>
  <c r="AN212" i="5"/>
  <c r="AM212" i="5"/>
  <c r="AL212" i="5"/>
  <c r="AK212" i="5"/>
  <c r="AJ212" i="5"/>
  <c r="AI212" i="5"/>
  <c r="AH212" i="5"/>
  <c r="AG212" i="5"/>
  <c r="AF212" i="5"/>
  <c r="AE212" i="5"/>
  <c r="AD212" i="5"/>
  <c r="AC212" i="5"/>
  <c r="AB212" i="5"/>
  <c r="AA212" i="5"/>
  <c r="Z212" i="5"/>
  <c r="Y212" i="5"/>
  <c r="X212" i="5"/>
  <c r="W212" i="5"/>
  <c r="V212" i="5"/>
  <c r="U212" i="5"/>
  <c r="T212" i="5"/>
  <c r="S212" i="5"/>
  <c r="R212" i="5"/>
  <c r="P212" i="5"/>
  <c r="Q211" i="5"/>
  <c r="O211" i="5" s="1"/>
  <c r="Q210" i="5"/>
  <c r="O210" i="5" s="1"/>
  <c r="Q209" i="5"/>
  <c r="O209" i="5" s="1"/>
  <c r="Q208" i="5"/>
  <c r="O208" i="5" s="1"/>
  <c r="Q207" i="5"/>
  <c r="O207" i="5" s="1"/>
  <c r="Q206" i="5"/>
  <c r="O206" i="5" s="1"/>
  <c r="Q205" i="5"/>
  <c r="O205" i="5" s="1"/>
  <c r="Q204" i="5"/>
  <c r="O204" i="5" s="1"/>
  <c r="Q203" i="5"/>
  <c r="O203" i="5" s="1"/>
  <c r="Q202" i="5"/>
  <c r="O202" i="5" s="1"/>
  <c r="Q201" i="5"/>
  <c r="O201" i="5" s="1"/>
  <c r="Q200" i="5"/>
  <c r="O200" i="5" s="1"/>
  <c r="Q199" i="5"/>
  <c r="O199" i="5"/>
  <c r="Q198" i="5"/>
  <c r="O198" i="5" s="1"/>
  <c r="Q197" i="5"/>
  <c r="O197" i="5" s="1"/>
  <c r="C197" i="5"/>
  <c r="C198" i="5"/>
  <c r="C199" i="5"/>
  <c r="C200" i="5"/>
  <c r="C201" i="5"/>
  <c r="C202" i="5"/>
  <c r="C204" i="5"/>
  <c r="C205" i="5"/>
  <c r="C206" i="5"/>
  <c r="C207" i="5"/>
  <c r="C208" i="5"/>
  <c r="C209" i="5"/>
  <c r="G212" i="5"/>
  <c r="F212" i="5"/>
  <c r="E212" i="5"/>
  <c r="D212" i="5"/>
  <c r="C211" i="5"/>
  <c r="O212" i="5" l="1"/>
  <c r="Q212" i="5"/>
  <c r="C212" i="5"/>
  <c r="Q182" i="5"/>
  <c r="O182" i="5" s="1"/>
  <c r="J117" i="9" l="1"/>
  <c r="K115" i="9"/>
  <c r="K114" i="9"/>
  <c r="K105" i="9"/>
  <c r="K106" i="9"/>
  <c r="K107" i="9"/>
  <c r="K108" i="9"/>
  <c r="K109" i="9"/>
  <c r="K110" i="9"/>
  <c r="K111" i="9"/>
  <c r="K112" i="9"/>
  <c r="K113" i="9"/>
  <c r="K104" i="9"/>
  <c r="W97" i="6"/>
  <c r="W75" i="6"/>
  <c r="W21" i="6"/>
  <c r="T70" i="6"/>
  <c r="X70" i="6"/>
  <c r="AS194" i="5"/>
  <c r="AR194" i="5"/>
  <c r="Z70" i="6" l="1"/>
  <c r="BJ194" i="5"/>
  <c r="BI194" i="5"/>
  <c r="BH194" i="5"/>
  <c r="BG194" i="5"/>
  <c r="BF194" i="5"/>
  <c r="BE194" i="5"/>
  <c r="BD194" i="5"/>
  <c r="BC194" i="5"/>
  <c r="BB194" i="5"/>
  <c r="BA194" i="5"/>
  <c r="AZ194" i="5"/>
  <c r="AY194" i="5"/>
  <c r="AX194" i="5"/>
  <c r="AW194" i="5"/>
  <c r="AV194" i="5"/>
  <c r="AU194" i="5"/>
  <c r="AT194" i="5"/>
  <c r="AQ194" i="5"/>
  <c r="AP194" i="5"/>
  <c r="AO194" i="5"/>
  <c r="AN194" i="5"/>
  <c r="AM194" i="5"/>
  <c r="AL194" i="5"/>
  <c r="AK194" i="5"/>
  <c r="AJ194" i="5"/>
  <c r="AI194" i="5"/>
  <c r="AH194" i="5"/>
  <c r="AG194" i="5"/>
  <c r="AF194" i="5"/>
  <c r="AE194" i="5"/>
  <c r="AD194" i="5"/>
  <c r="AC194" i="5"/>
  <c r="AB194" i="5"/>
  <c r="AA194" i="5"/>
  <c r="Z194" i="5"/>
  <c r="Y194" i="5"/>
  <c r="X194" i="5"/>
  <c r="W194" i="5"/>
  <c r="V194" i="5"/>
  <c r="U194" i="5"/>
  <c r="T194" i="5"/>
  <c r="S194" i="5"/>
  <c r="R194" i="5"/>
  <c r="P194" i="5"/>
  <c r="Q193" i="5"/>
  <c r="O193" i="5" s="1"/>
  <c r="Q192" i="5"/>
  <c r="O192" i="5" s="1"/>
  <c r="Q191" i="5"/>
  <c r="O191" i="5" s="1"/>
  <c r="Q190" i="5"/>
  <c r="O190" i="5" s="1"/>
  <c r="Q189" i="5"/>
  <c r="O189" i="5" s="1"/>
  <c r="Q188" i="5"/>
  <c r="O188" i="5" s="1"/>
  <c r="Q187" i="5"/>
  <c r="O187" i="5" s="1"/>
  <c r="Q186" i="5"/>
  <c r="O186" i="5" s="1"/>
  <c r="Q185" i="5"/>
  <c r="O185" i="5" s="1"/>
  <c r="Q184" i="5"/>
  <c r="O184" i="5" s="1"/>
  <c r="Q183" i="5"/>
  <c r="O183" i="5" s="1"/>
  <c r="Q181" i="5"/>
  <c r="O181" i="5" s="1"/>
  <c r="Q180" i="5"/>
  <c r="O180" i="5" s="1"/>
  <c r="Q179" i="5"/>
  <c r="O179" i="5" s="1"/>
  <c r="Q178" i="5"/>
  <c r="O178" i="5" s="1"/>
  <c r="Q177" i="5"/>
  <c r="O177" i="5" s="1"/>
  <c r="Q176" i="5"/>
  <c r="O176" i="5" s="1"/>
  <c r="Q175" i="5"/>
  <c r="O175" i="5" s="1"/>
  <c r="Q174" i="5"/>
  <c r="O174" i="5" s="1"/>
  <c r="Q173" i="5"/>
  <c r="O173" i="5" s="1"/>
  <c r="Q172" i="5"/>
  <c r="O172" i="5" s="1"/>
  <c r="Q171" i="5"/>
  <c r="O171" i="5" s="1"/>
  <c r="Q170" i="5"/>
  <c r="O170" i="5"/>
  <c r="Q169" i="5"/>
  <c r="Q194" i="5" l="1"/>
  <c r="O169" i="5"/>
  <c r="O194" i="5" s="1"/>
  <c r="G194" i="5"/>
  <c r="F194" i="5"/>
  <c r="E194" i="5"/>
  <c r="D194" i="5"/>
  <c r="C193" i="5"/>
  <c r="C183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94" i="5" l="1"/>
  <c r="J97" i="9"/>
  <c r="K95" i="9"/>
  <c r="W96" i="6"/>
  <c r="G166" i="5"/>
  <c r="F166" i="5"/>
  <c r="E166" i="5"/>
  <c r="D166" i="5"/>
  <c r="C165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BJ166" i="5"/>
  <c r="BI166" i="5"/>
  <c r="BH166" i="5"/>
  <c r="BG166" i="5"/>
  <c r="BF166" i="5"/>
  <c r="BE166" i="5"/>
  <c r="BD166" i="5"/>
  <c r="BC166" i="5"/>
  <c r="BB166" i="5"/>
  <c r="BA166" i="5"/>
  <c r="AZ166" i="5"/>
  <c r="AY166" i="5"/>
  <c r="AX166" i="5"/>
  <c r="AW166" i="5"/>
  <c r="AV166" i="5"/>
  <c r="AU166" i="5"/>
  <c r="AT166" i="5"/>
  <c r="AQ166" i="5"/>
  <c r="AP166" i="5"/>
  <c r="AO166" i="5"/>
  <c r="AN166" i="5"/>
  <c r="AM166" i="5"/>
  <c r="AL166" i="5"/>
  <c r="AK166" i="5"/>
  <c r="AJ166" i="5"/>
  <c r="AI166" i="5"/>
  <c r="AH166" i="5"/>
  <c r="AG166" i="5"/>
  <c r="AF166" i="5"/>
  <c r="AE166" i="5"/>
  <c r="AD166" i="5"/>
  <c r="AC166" i="5"/>
  <c r="AB166" i="5"/>
  <c r="AA166" i="5"/>
  <c r="Z166" i="5"/>
  <c r="Y166" i="5"/>
  <c r="X166" i="5"/>
  <c r="W166" i="5"/>
  <c r="V166" i="5"/>
  <c r="U166" i="5"/>
  <c r="T166" i="5"/>
  <c r="S166" i="5"/>
  <c r="R166" i="5"/>
  <c r="P166" i="5"/>
  <c r="Q165" i="5"/>
  <c r="O165" i="5" s="1"/>
  <c r="Q164" i="5"/>
  <c r="O164" i="5" s="1"/>
  <c r="Q163" i="5"/>
  <c r="O163" i="5" s="1"/>
  <c r="Q162" i="5"/>
  <c r="O162" i="5" s="1"/>
  <c r="Q161" i="5"/>
  <c r="O161" i="5" s="1"/>
  <c r="Q160" i="5"/>
  <c r="O160" i="5" s="1"/>
  <c r="Q159" i="5"/>
  <c r="O159" i="5" s="1"/>
  <c r="Q158" i="5"/>
  <c r="O158" i="5" s="1"/>
  <c r="Q157" i="5"/>
  <c r="O157" i="5" s="1"/>
  <c r="Q156" i="5"/>
  <c r="O156" i="5" s="1"/>
  <c r="Q155" i="5"/>
  <c r="O155" i="5" s="1"/>
  <c r="Q154" i="5"/>
  <c r="O154" i="5" s="1"/>
  <c r="Q153" i="5"/>
  <c r="O153" i="5" s="1"/>
  <c r="Q152" i="5"/>
  <c r="O152" i="5" s="1"/>
  <c r="Q151" i="5"/>
  <c r="O151" i="5" s="1"/>
  <c r="Q150" i="5"/>
  <c r="O150" i="5" s="1"/>
  <c r="Q149" i="5"/>
  <c r="O149" i="5" s="1"/>
  <c r="Q148" i="5"/>
  <c r="O148" i="5" s="1"/>
  <c r="Q147" i="5"/>
  <c r="O147" i="5" s="1"/>
  <c r="Q146" i="5"/>
  <c r="O146" i="5" s="1"/>
  <c r="Q145" i="5"/>
  <c r="O145" i="5" s="1"/>
  <c r="Q144" i="5"/>
  <c r="O144" i="5" s="1"/>
  <c r="Q143" i="5"/>
  <c r="O143" i="5"/>
  <c r="Q142" i="5"/>
  <c r="O142" i="5"/>
  <c r="C166" i="5" l="1"/>
  <c r="Q166" i="5"/>
  <c r="O166" i="5"/>
  <c r="Q138" i="5"/>
  <c r="O138" i="5" s="1"/>
  <c r="Q137" i="5"/>
  <c r="O137" i="5" s="1"/>
  <c r="C120" i="5" l="1"/>
  <c r="G140" i="5"/>
  <c r="F140" i="5"/>
  <c r="E140" i="5"/>
  <c r="D140" i="5"/>
  <c r="C139" i="5"/>
  <c r="C129" i="5"/>
  <c r="C128" i="5"/>
  <c r="C127" i="5"/>
  <c r="C126" i="5"/>
  <c r="C125" i="5"/>
  <c r="C124" i="5"/>
  <c r="C123" i="5"/>
  <c r="C122" i="5"/>
  <c r="C121" i="5"/>
  <c r="C119" i="5"/>
  <c r="C118" i="5"/>
  <c r="C117" i="5"/>
  <c r="C116" i="5"/>
  <c r="Q136" i="5"/>
  <c r="O136" i="5" s="1"/>
  <c r="Q135" i="5"/>
  <c r="O135" i="5" s="1"/>
  <c r="Q134" i="5"/>
  <c r="O134" i="5" s="1"/>
  <c r="Q133" i="5"/>
  <c r="O133" i="5" s="1"/>
  <c r="Q132" i="5"/>
  <c r="O132" i="5" s="1"/>
  <c r="Q118" i="5"/>
  <c r="O118" i="5" s="1"/>
  <c r="BJ140" i="5"/>
  <c r="BI140" i="5"/>
  <c r="BH140" i="5"/>
  <c r="BG140" i="5"/>
  <c r="BF140" i="5"/>
  <c r="BE140" i="5"/>
  <c r="BD140" i="5"/>
  <c r="BC140" i="5"/>
  <c r="BB140" i="5"/>
  <c r="BA140" i="5"/>
  <c r="AZ140" i="5"/>
  <c r="AY140" i="5"/>
  <c r="AX140" i="5"/>
  <c r="AW140" i="5"/>
  <c r="AV140" i="5"/>
  <c r="AU140" i="5"/>
  <c r="AT140" i="5"/>
  <c r="AQ140" i="5"/>
  <c r="AP140" i="5"/>
  <c r="AO140" i="5"/>
  <c r="AN140" i="5"/>
  <c r="AM140" i="5"/>
  <c r="AL140" i="5"/>
  <c r="AK140" i="5"/>
  <c r="AJ140" i="5"/>
  <c r="AI140" i="5"/>
  <c r="AH140" i="5"/>
  <c r="AG140" i="5"/>
  <c r="AF140" i="5"/>
  <c r="AE140" i="5"/>
  <c r="AD140" i="5"/>
  <c r="AC140" i="5"/>
  <c r="AB140" i="5"/>
  <c r="AA140" i="5"/>
  <c r="Z140" i="5"/>
  <c r="Y140" i="5"/>
  <c r="X140" i="5"/>
  <c r="W140" i="5"/>
  <c r="V140" i="5"/>
  <c r="U140" i="5"/>
  <c r="T140" i="5"/>
  <c r="S140" i="5"/>
  <c r="R140" i="5"/>
  <c r="P140" i="5"/>
  <c r="Q139" i="5"/>
  <c r="O139" i="5" s="1"/>
  <c r="Q131" i="5"/>
  <c r="O131" i="5" s="1"/>
  <c r="Q130" i="5"/>
  <c r="O130" i="5" s="1"/>
  <c r="Q129" i="5"/>
  <c r="O129" i="5" s="1"/>
  <c r="Q128" i="5"/>
  <c r="O128" i="5" s="1"/>
  <c r="Q127" i="5"/>
  <c r="O127" i="5" s="1"/>
  <c r="Q126" i="5"/>
  <c r="O126" i="5" s="1"/>
  <c r="Q125" i="5"/>
  <c r="O125" i="5" s="1"/>
  <c r="Q124" i="5"/>
  <c r="O124" i="5" s="1"/>
  <c r="Q123" i="5"/>
  <c r="O123" i="5" s="1"/>
  <c r="Q122" i="5"/>
  <c r="O122" i="5" s="1"/>
  <c r="Q121" i="5"/>
  <c r="O121" i="5" s="1"/>
  <c r="Q120" i="5"/>
  <c r="O120" i="5" s="1"/>
  <c r="Q119" i="5"/>
  <c r="O119" i="5" s="1"/>
  <c r="Q117" i="5"/>
  <c r="O117" i="5" s="1"/>
  <c r="Q116" i="5"/>
  <c r="C140" i="5" l="1"/>
  <c r="Q140" i="5"/>
  <c r="O116" i="5"/>
  <c r="O140" i="5" s="1"/>
  <c r="J87" i="9"/>
  <c r="K85" i="9"/>
  <c r="T42" i="6"/>
  <c r="X42" i="6"/>
  <c r="J82" i="9"/>
  <c r="K80" i="9"/>
  <c r="K79" i="9"/>
  <c r="K78" i="9"/>
  <c r="Z42" i="6" l="1"/>
  <c r="AP113" i="5"/>
  <c r="BJ113" i="5"/>
  <c r="BI113" i="5"/>
  <c r="BH113" i="5"/>
  <c r="BG113" i="5"/>
  <c r="BF113" i="5"/>
  <c r="BE113" i="5"/>
  <c r="BD113" i="5"/>
  <c r="BC113" i="5"/>
  <c r="BB113" i="5"/>
  <c r="BA113" i="5"/>
  <c r="AZ113" i="5"/>
  <c r="AY113" i="5"/>
  <c r="AX113" i="5"/>
  <c r="AW113" i="5"/>
  <c r="AV113" i="5"/>
  <c r="AU113" i="5"/>
  <c r="AT113" i="5"/>
  <c r="AQ113" i="5"/>
  <c r="AO113" i="5"/>
  <c r="AN113" i="5"/>
  <c r="AM113" i="5"/>
  <c r="AL113" i="5"/>
  <c r="AK113" i="5"/>
  <c r="AJ113" i="5"/>
  <c r="AI113" i="5"/>
  <c r="AH113" i="5"/>
  <c r="AG113" i="5"/>
  <c r="AF113" i="5"/>
  <c r="AE113" i="5"/>
  <c r="AD113" i="5"/>
  <c r="AC113" i="5"/>
  <c r="AB113" i="5"/>
  <c r="AA113" i="5"/>
  <c r="Z113" i="5"/>
  <c r="Y113" i="5"/>
  <c r="X113" i="5"/>
  <c r="W113" i="5"/>
  <c r="V113" i="5"/>
  <c r="U113" i="5"/>
  <c r="T113" i="5"/>
  <c r="S113" i="5"/>
  <c r="R113" i="5"/>
  <c r="P113" i="5"/>
  <c r="Q112" i="5"/>
  <c r="O112" i="5" s="1"/>
  <c r="Q111" i="5"/>
  <c r="O111" i="5" s="1"/>
  <c r="Q110" i="5"/>
  <c r="O110" i="5" s="1"/>
  <c r="Q109" i="5"/>
  <c r="O109" i="5" s="1"/>
  <c r="Q108" i="5"/>
  <c r="O108" i="5" s="1"/>
  <c r="Q107" i="5"/>
  <c r="O107" i="5" s="1"/>
  <c r="Q106" i="5"/>
  <c r="O106" i="5" s="1"/>
  <c r="Q105" i="5"/>
  <c r="O105" i="5" s="1"/>
  <c r="Q104" i="5"/>
  <c r="O104" i="5" s="1"/>
  <c r="Q103" i="5"/>
  <c r="O103" i="5" s="1"/>
  <c r="Q102" i="5"/>
  <c r="O102" i="5" s="1"/>
  <c r="Q101" i="5"/>
  <c r="O101" i="5" s="1"/>
  <c r="Q100" i="5"/>
  <c r="O100" i="5" s="1"/>
  <c r="Q99" i="5"/>
  <c r="O99" i="5" s="1"/>
  <c r="Q98" i="5"/>
  <c r="O98" i="5" s="1"/>
  <c r="Q97" i="5"/>
  <c r="O97" i="5" s="1"/>
  <c r="Q96" i="5"/>
  <c r="O96" i="5" s="1"/>
  <c r="Q95" i="5"/>
  <c r="O95" i="5" s="1"/>
  <c r="Q94" i="5"/>
  <c r="O94" i="5" s="1"/>
  <c r="G113" i="5"/>
  <c r="F113" i="5"/>
  <c r="E113" i="5"/>
  <c r="D113" i="5"/>
  <c r="C112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O113" i="5" l="1"/>
  <c r="Q113" i="5"/>
  <c r="C113" i="5"/>
  <c r="Q88" i="5" l="1"/>
  <c r="O88" i="5" s="1"/>
  <c r="Q87" i="5"/>
  <c r="O87" i="5" s="1"/>
  <c r="G91" i="5"/>
  <c r="F91" i="5"/>
  <c r="E91" i="5"/>
  <c r="D91" i="5"/>
  <c r="C90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Q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P91" i="5"/>
  <c r="Q90" i="5"/>
  <c r="O90" i="5" s="1"/>
  <c r="Q89" i="5"/>
  <c r="O89" i="5" s="1"/>
  <c r="Q86" i="5"/>
  <c r="O86" i="5" s="1"/>
  <c r="Q85" i="5"/>
  <c r="O85" i="5" s="1"/>
  <c r="Q84" i="5"/>
  <c r="O84" i="5" s="1"/>
  <c r="Q83" i="5"/>
  <c r="O83" i="5" s="1"/>
  <c r="Q82" i="5"/>
  <c r="O82" i="5" s="1"/>
  <c r="Q81" i="5"/>
  <c r="O81" i="5" s="1"/>
  <c r="Q80" i="5"/>
  <c r="O80" i="5" s="1"/>
  <c r="Q79" i="5"/>
  <c r="O79" i="5" s="1"/>
  <c r="Q78" i="5"/>
  <c r="O78" i="5" s="1"/>
  <c r="Q77" i="5"/>
  <c r="O77" i="5" s="1"/>
  <c r="Q76" i="5"/>
  <c r="O76" i="5" s="1"/>
  <c r="Q75" i="5"/>
  <c r="O75" i="5" s="1"/>
  <c r="Q74" i="5"/>
  <c r="O74" i="5" s="1"/>
  <c r="Q73" i="5"/>
  <c r="O73" i="5" s="1"/>
  <c r="Q72" i="5"/>
  <c r="O72" i="5" s="1"/>
  <c r="C91" i="5" l="1"/>
  <c r="Q91" i="5"/>
  <c r="O91" i="5"/>
  <c r="T104" i="6" l="1"/>
  <c r="T68" i="6" l="1"/>
  <c r="X68" i="6" l="1"/>
  <c r="Z68" i="6" s="1"/>
  <c r="Q67" i="5" l="1"/>
  <c r="O67" i="5" s="1"/>
  <c r="Q66" i="5" l="1"/>
  <c r="O66" i="5" s="1"/>
  <c r="K60" i="9" l="1"/>
  <c r="K61" i="9"/>
  <c r="K63" i="9"/>
  <c r="K59" i="9"/>
  <c r="J65" i="9"/>
  <c r="X38" i="6" l="1"/>
  <c r="T38" i="6"/>
  <c r="Z38" i="6" l="1"/>
  <c r="T69" i="6"/>
  <c r="X69" i="6"/>
  <c r="Z69" i="6" s="1"/>
  <c r="BJ69" i="5" l="1"/>
  <c r="BI69" i="5"/>
  <c r="BH69" i="5"/>
  <c r="BG69" i="5"/>
  <c r="BF69" i="5"/>
  <c r="BE69" i="5"/>
  <c r="BD69" i="5"/>
  <c r="BC69" i="5"/>
  <c r="BB69" i="5"/>
  <c r="BA69" i="5"/>
  <c r="AZ69" i="5"/>
  <c r="AY69" i="5"/>
  <c r="AX69" i="5"/>
  <c r="AW69" i="5"/>
  <c r="AV69" i="5"/>
  <c r="AU69" i="5"/>
  <c r="AT69" i="5"/>
  <c r="AQ69" i="5"/>
  <c r="AO69" i="5"/>
  <c r="AN69" i="5"/>
  <c r="AM69" i="5"/>
  <c r="AL69" i="5"/>
  <c r="AK69" i="5"/>
  <c r="AJ69" i="5"/>
  <c r="AI69" i="5"/>
  <c r="AH69" i="5"/>
  <c r="AG69" i="5"/>
  <c r="AF69" i="5"/>
  <c r="AE69" i="5"/>
  <c r="AD69" i="5"/>
  <c r="AC69" i="5"/>
  <c r="AB69" i="5"/>
  <c r="AA69" i="5"/>
  <c r="Z69" i="5"/>
  <c r="Y69" i="5"/>
  <c r="X69" i="5"/>
  <c r="W69" i="5"/>
  <c r="V69" i="5"/>
  <c r="U69" i="5"/>
  <c r="T69" i="5"/>
  <c r="S69" i="5"/>
  <c r="R69" i="5"/>
  <c r="P69" i="5"/>
  <c r="G69" i="5"/>
  <c r="F69" i="5"/>
  <c r="E69" i="5"/>
  <c r="D69" i="5"/>
  <c r="Q68" i="5"/>
  <c r="O68" i="5" s="1"/>
  <c r="C68" i="5"/>
  <c r="Q65" i="5"/>
  <c r="O65" i="5" s="1"/>
  <c r="C65" i="5"/>
  <c r="Q64" i="5"/>
  <c r="O64" i="5" s="1"/>
  <c r="C64" i="5"/>
  <c r="Q63" i="5"/>
  <c r="O63" i="5" s="1"/>
  <c r="C63" i="5"/>
  <c r="Q62" i="5"/>
  <c r="O62" i="5" s="1"/>
  <c r="C62" i="5"/>
  <c r="Q61" i="5"/>
  <c r="O61" i="5" s="1"/>
  <c r="C61" i="5"/>
  <c r="Q60" i="5"/>
  <c r="O60" i="5" s="1"/>
  <c r="C60" i="5"/>
  <c r="Q59" i="5"/>
  <c r="O59" i="5" s="1"/>
  <c r="C59" i="5"/>
  <c r="Q58" i="5"/>
  <c r="O58" i="5" s="1"/>
  <c r="C58" i="5"/>
  <c r="Q57" i="5"/>
  <c r="O57" i="5" s="1"/>
  <c r="C57" i="5"/>
  <c r="Q56" i="5"/>
  <c r="O56" i="5" s="1"/>
  <c r="C56" i="5"/>
  <c r="Q55" i="5"/>
  <c r="O55" i="5" s="1"/>
  <c r="C55" i="5"/>
  <c r="Q54" i="5"/>
  <c r="O54" i="5" s="1"/>
  <c r="C54" i="5"/>
  <c r="Q53" i="5"/>
  <c r="O53" i="5" s="1"/>
  <c r="C53" i="5"/>
  <c r="Q52" i="5"/>
  <c r="C52" i="5"/>
  <c r="C69" i="5" l="1"/>
  <c r="Q69" i="5"/>
  <c r="O52" i="5"/>
  <c r="O69" i="5" s="1"/>
  <c r="W98" i="6"/>
  <c r="K33" i="9" l="1"/>
  <c r="J35" i="9"/>
  <c r="K28" i="9"/>
  <c r="K29" i="9"/>
  <c r="K30" i="9"/>
  <c r="K31" i="9"/>
  <c r="K27" i="9"/>
  <c r="G12" i="8" l="1"/>
  <c r="G28" i="8" s="1"/>
  <c r="D48" i="5" l="1"/>
  <c r="E48" i="5"/>
  <c r="F48" i="5"/>
  <c r="G48" i="5"/>
  <c r="D29" i="5"/>
  <c r="E29" i="5"/>
  <c r="F29" i="5"/>
  <c r="G29" i="5"/>
  <c r="C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6" i="5"/>
  <c r="C7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5" i="5"/>
  <c r="BJ48" i="5"/>
  <c r="BI48" i="5"/>
  <c r="BH48" i="5"/>
  <c r="BG48" i="5"/>
  <c r="BF48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Q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P48" i="5"/>
  <c r="Q47" i="5"/>
  <c r="O47" i="5" s="1"/>
  <c r="Q46" i="5"/>
  <c r="O46" i="5" s="1"/>
  <c r="Q45" i="5"/>
  <c r="O45" i="5" s="1"/>
  <c r="Q44" i="5"/>
  <c r="O44" i="5" s="1"/>
  <c r="Q43" i="5"/>
  <c r="O43" i="5" s="1"/>
  <c r="Q42" i="5"/>
  <c r="O42" i="5" s="1"/>
  <c r="Q41" i="5"/>
  <c r="O41" i="5" s="1"/>
  <c r="Q40" i="5"/>
  <c r="O40" i="5" s="1"/>
  <c r="Q39" i="5"/>
  <c r="O39" i="5" s="1"/>
  <c r="Q38" i="5"/>
  <c r="O38" i="5" s="1"/>
  <c r="Q37" i="5"/>
  <c r="O37" i="5" s="1"/>
  <c r="Q36" i="5"/>
  <c r="O36" i="5" s="1"/>
  <c r="Q35" i="5"/>
  <c r="O35" i="5" s="1"/>
  <c r="Q34" i="5"/>
  <c r="O34" i="5" s="1"/>
  <c r="Q33" i="5"/>
  <c r="P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Q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Q7" i="5"/>
  <c r="O7" i="5" s="1"/>
  <c r="Q8" i="5"/>
  <c r="O8" i="5" s="1"/>
  <c r="Q9" i="5"/>
  <c r="O9" i="5" s="1"/>
  <c r="Q10" i="5"/>
  <c r="O10" i="5" s="1"/>
  <c r="Q11" i="5"/>
  <c r="Q12" i="5"/>
  <c r="Q13" i="5"/>
  <c r="O13" i="5" s="1"/>
  <c r="Q14" i="5"/>
  <c r="O14" i="5" s="1"/>
  <c r="Q15" i="5"/>
  <c r="O15" i="5" s="1"/>
  <c r="Q16" i="5"/>
  <c r="Q17" i="5"/>
  <c r="O17" i="5" s="1"/>
  <c r="Q18" i="5"/>
  <c r="O18" i="5" s="1"/>
  <c r="Q19" i="5"/>
  <c r="O19" i="5" s="1"/>
  <c r="Q20" i="5"/>
  <c r="O20" i="5" s="1"/>
  <c r="Q21" i="5"/>
  <c r="O21" i="5" s="1"/>
  <c r="Q22" i="5"/>
  <c r="O22" i="5" s="1"/>
  <c r="Q23" i="5"/>
  <c r="O23" i="5" s="1"/>
  <c r="Q24" i="5"/>
  <c r="O24" i="5" s="1"/>
  <c r="Q25" i="5"/>
  <c r="O25" i="5" s="1"/>
  <c r="Q26" i="5"/>
  <c r="O26" i="5" s="1"/>
  <c r="Q27" i="5"/>
  <c r="O27" i="5" s="1"/>
  <c r="Q28" i="5"/>
  <c r="O28" i="5" s="1"/>
  <c r="O11" i="5"/>
  <c r="O12" i="5"/>
  <c r="O16" i="5"/>
  <c r="Q6" i="5"/>
  <c r="O6" i="5" s="1"/>
  <c r="Q5" i="5"/>
  <c r="O5" i="5" s="1"/>
  <c r="C48" i="5" l="1"/>
  <c r="Q48" i="5"/>
  <c r="C29" i="5"/>
  <c r="O29" i="5"/>
  <c r="Q29" i="5"/>
  <c r="O33" i="5"/>
  <c r="O48" i="5" s="1"/>
  <c r="T71" i="6" l="1"/>
  <c r="T67" i="6"/>
  <c r="T66" i="6"/>
  <c r="T65" i="6"/>
  <c r="T64" i="6"/>
  <c r="T63" i="6"/>
  <c r="T62" i="6"/>
  <c r="T61" i="6"/>
  <c r="T60" i="6"/>
  <c r="T59" i="6"/>
  <c r="T58" i="6"/>
  <c r="V98" i="6"/>
  <c r="X97" i="6"/>
  <c r="S117" i="6" s="1"/>
  <c r="X96" i="6"/>
  <c r="S116" i="6" s="1"/>
  <c r="T101" i="6"/>
  <c r="S120" i="6" s="1"/>
  <c r="T84" i="6"/>
  <c r="T83" i="6"/>
  <c r="T82" i="6"/>
  <c r="T81" i="6"/>
  <c r="T80" i="6"/>
  <c r="T79" i="6"/>
  <c r="T78" i="6"/>
  <c r="T77" i="6"/>
  <c r="T76" i="6"/>
  <c r="T75" i="6"/>
  <c r="T74" i="6"/>
  <c r="T90" i="6"/>
  <c r="T89" i="6"/>
  <c r="T88" i="6"/>
  <c r="T87" i="6"/>
  <c r="T49" i="6"/>
  <c r="T48" i="6"/>
  <c r="T47" i="6"/>
  <c r="T46" i="6"/>
  <c r="T45" i="6"/>
  <c r="T44" i="6"/>
  <c r="T43" i="6"/>
  <c r="T41" i="6"/>
  <c r="T40" i="6"/>
  <c r="T39" i="6"/>
  <c r="T37" i="6"/>
  <c r="T36" i="6"/>
  <c r="T34" i="6"/>
  <c r="T33" i="6"/>
  <c r="T32" i="6"/>
  <c r="T31" i="6"/>
  <c r="T29" i="6"/>
  <c r="T28" i="6"/>
  <c r="T27" i="6"/>
  <c r="T26" i="6"/>
  <c r="T25" i="6"/>
  <c r="T15" i="6"/>
  <c r="T14" i="6"/>
  <c r="T13" i="6"/>
  <c r="T12" i="6"/>
  <c r="T11" i="6"/>
  <c r="T10" i="6"/>
  <c r="T9" i="6"/>
  <c r="T8" i="6"/>
  <c r="T22" i="6"/>
  <c r="T20" i="6"/>
  <c r="W91" i="6"/>
  <c r="X89" i="6"/>
  <c r="X88" i="6"/>
  <c r="X87" i="6"/>
  <c r="W85" i="6"/>
  <c r="X84" i="6"/>
  <c r="X83" i="6"/>
  <c r="X82" i="6"/>
  <c r="X81" i="6"/>
  <c r="X80" i="6"/>
  <c r="X79" i="6"/>
  <c r="X78" i="6"/>
  <c r="X77" i="6"/>
  <c r="X76" i="6"/>
  <c r="X75" i="6"/>
  <c r="X74" i="6"/>
  <c r="W72" i="6"/>
  <c r="X71" i="6"/>
  <c r="X67" i="6"/>
  <c r="X65" i="6"/>
  <c r="X64" i="6"/>
  <c r="X63" i="6"/>
  <c r="X62" i="6"/>
  <c r="X61" i="6"/>
  <c r="X60" i="6"/>
  <c r="X59" i="6"/>
  <c r="X58" i="6"/>
  <c r="W50" i="6"/>
  <c r="X49" i="6"/>
  <c r="X48" i="6"/>
  <c r="X47" i="6"/>
  <c r="X46" i="6"/>
  <c r="X45" i="6"/>
  <c r="X44" i="6"/>
  <c r="X43" i="6"/>
  <c r="X41" i="6"/>
  <c r="X40" i="6"/>
  <c r="X39" i="6"/>
  <c r="X37" i="6"/>
  <c r="X36" i="6"/>
  <c r="X35" i="6"/>
  <c r="Z35" i="6" s="1"/>
  <c r="X34" i="6"/>
  <c r="Z34" i="6" s="1"/>
  <c r="X33" i="6"/>
  <c r="Z33" i="6" s="1"/>
  <c r="X32" i="6"/>
  <c r="X31" i="6"/>
  <c r="Z30" i="6"/>
  <c r="X29" i="6"/>
  <c r="X28" i="6"/>
  <c r="X27" i="6"/>
  <c r="X26" i="6"/>
  <c r="X25" i="6"/>
  <c r="W16" i="6"/>
  <c r="X9" i="6"/>
  <c r="X10" i="6"/>
  <c r="X11" i="6"/>
  <c r="Z11" i="6" s="1"/>
  <c r="X12" i="6"/>
  <c r="X13" i="6"/>
  <c r="X14" i="6"/>
  <c r="X15" i="6"/>
  <c r="X8" i="6"/>
  <c r="X20" i="6"/>
  <c r="X22" i="6"/>
  <c r="W23" i="6"/>
  <c r="X21" i="6"/>
  <c r="T21" i="6"/>
  <c r="T23" i="6" s="1"/>
  <c r="Q91" i="6"/>
  <c r="P91" i="6"/>
  <c r="O91" i="6"/>
  <c r="N91" i="6"/>
  <c r="M91" i="6"/>
  <c r="L91" i="6"/>
  <c r="K91" i="6"/>
  <c r="J91" i="6"/>
  <c r="I91" i="6"/>
  <c r="H91" i="6"/>
  <c r="V91" i="6"/>
  <c r="Q85" i="6"/>
  <c r="P85" i="6"/>
  <c r="O85" i="6"/>
  <c r="N85" i="6"/>
  <c r="M85" i="6"/>
  <c r="L85" i="6"/>
  <c r="K85" i="6"/>
  <c r="J85" i="6"/>
  <c r="I85" i="6"/>
  <c r="H85" i="6"/>
  <c r="V85" i="6"/>
  <c r="V66" i="6"/>
  <c r="V72" i="6" s="1"/>
  <c r="Q72" i="6"/>
  <c r="P72" i="6"/>
  <c r="O72" i="6"/>
  <c r="N72" i="6"/>
  <c r="M72" i="6"/>
  <c r="L72" i="6"/>
  <c r="K72" i="6"/>
  <c r="J72" i="6"/>
  <c r="I72" i="6"/>
  <c r="H72" i="6"/>
  <c r="Q50" i="6"/>
  <c r="P50" i="6"/>
  <c r="O50" i="6"/>
  <c r="N50" i="6"/>
  <c r="M50" i="6"/>
  <c r="L50" i="6"/>
  <c r="K50" i="6"/>
  <c r="J50" i="6"/>
  <c r="I50" i="6"/>
  <c r="H50" i="6"/>
  <c r="V50" i="6"/>
  <c r="Q23" i="6"/>
  <c r="P23" i="6"/>
  <c r="O23" i="6"/>
  <c r="N23" i="6"/>
  <c r="M23" i="6"/>
  <c r="L23" i="6"/>
  <c r="K23" i="6"/>
  <c r="J23" i="6"/>
  <c r="I23" i="6"/>
  <c r="H23" i="6"/>
  <c r="V23" i="6"/>
  <c r="Q16" i="6"/>
  <c r="P16" i="6"/>
  <c r="O16" i="6"/>
  <c r="N16" i="6"/>
  <c r="M16" i="6"/>
  <c r="L16" i="6"/>
  <c r="K16" i="6"/>
  <c r="J16" i="6"/>
  <c r="I16" i="6"/>
  <c r="H16" i="6"/>
  <c r="V16" i="6"/>
  <c r="Z15" i="6" l="1"/>
  <c r="Z10" i="6"/>
  <c r="Z13" i="6"/>
  <c r="Z12" i="6"/>
  <c r="Z9" i="6"/>
  <c r="V93" i="6"/>
  <c r="W93" i="6"/>
  <c r="W99" i="6" s="1"/>
  <c r="Z14" i="6"/>
  <c r="Z71" i="6"/>
  <c r="T72" i="6"/>
  <c r="Z67" i="6"/>
  <c r="X98" i="6"/>
  <c r="Z27" i="6"/>
  <c r="Z29" i="6"/>
  <c r="Z40" i="6"/>
  <c r="Z43" i="6"/>
  <c r="Z45" i="6"/>
  <c r="Z47" i="6"/>
  <c r="Z49" i="6"/>
  <c r="T91" i="6"/>
  <c r="Z22" i="6"/>
  <c r="Z26" i="6"/>
  <c r="Z39" i="6"/>
  <c r="Z41" i="6"/>
  <c r="Z44" i="6"/>
  <c r="Z59" i="6"/>
  <c r="Z63" i="6"/>
  <c r="Z65" i="6"/>
  <c r="Z87" i="6"/>
  <c r="Z89" i="6"/>
  <c r="Z28" i="6"/>
  <c r="Z61" i="6"/>
  <c r="Z58" i="6"/>
  <c r="Z60" i="6"/>
  <c r="Z62" i="6"/>
  <c r="Z64" i="6"/>
  <c r="Z48" i="6"/>
  <c r="Z46" i="6"/>
  <c r="Z37" i="6"/>
  <c r="Z36" i="6"/>
  <c r="Z32" i="6"/>
  <c r="Z31" i="6"/>
  <c r="I93" i="6"/>
  <c r="I102" i="6" s="1"/>
  <c r="I106" i="6" s="1"/>
  <c r="K93" i="6"/>
  <c r="K102" i="6" s="1"/>
  <c r="K106" i="6" s="1"/>
  <c r="M93" i="6"/>
  <c r="M102" i="6" s="1"/>
  <c r="M106" i="6" s="1"/>
  <c r="O93" i="6"/>
  <c r="O102" i="6" s="1"/>
  <c r="O106" i="6" s="1"/>
  <c r="Q93" i="6"/>
  <c r="Q102" i="6" s="1"/>
  <c r="Q106" i="6" s="1"/>
  <c r="H93" i="6"/>
  <c r="H102" i="6" s="1"/>
  <c r="J93" i="6"/>
  <c r="J102" i="6" s="1"/>
  <c r="J106" i="6" s="1"/>
  <c r="L93" i="6"/>
  <c r="L102" i="6" s="1"/>
  <c r="L106" i="6" s="1"/>
  <c r="N93" i="6"/>
  <c r="N102" i="6" s="1"/>
  <c r="N106" i="6" s="1"/>
  <c r="P93" i="6"/>
  <c r="P102" i="6" s="1"/>
  <c r="P106" i="6" s="1"/>
  <c r="Z75" i="6"/>
  <c r="Z77" i="6"/>
  <c r="Z79" i="6"/>
  <c r="Z81" i="6"/>
  <c r="Z83" i="6"/>
  <c r="Z88" i="6"/>
  <c r="X23" i="6"/>
  <c r="X50" i="6"/>
  <c r="X66" i="6"/>
  <c r="Z66" i="6" s="1"/>
  <c r="Z20" i="6"/>
  <c r="Z8" i="6"/>
  <c r="T50" i="6"/>
  <c r="X16" i="6"/>
  <c r="X85" i="6"/>
  <c r="Z25" i="6"/>
  <c r="X91" i="6"/>
  <c r="T16" i="6"/>
  <c r="Z74" i="6"/>
  <c r="Z76" i="6"/>
  <c r="Z78" i="6"/>
  <c r="Z80" i="6"/>
  <c r="Z82" i="6"/>
  <c r="Z84" i="6"/>
  <c r="T85" i="6"/>
  <c r="Z21" i="6"/>
  <c r="Z16" i="6" l="1"/>
  <c r="Z50" i="6"/>
  <c r="Z72" i="6"/>
  <c r="T93" i="6"/>
  <c r="H106" i="6"/>
  <c r="H109" i="6" s="1"/>
  <c r="I109" i="6" s="1"/>
  <c r="J109" i="6" s="1"/>
  <c r="K109" i="6" s="1"/>
  <c r="L109" i="6" s="1"/>
  <c r="M109" i="6" s="1"/>
  <c r="N109" i="6" s="1"/>
  <c r="O109" i="6" s="1"/>
  <c r="P109" i="6" s="1"/>
  <c r="Q109" i="6" s="1"/>
  <c r="R109" i="6" s="1"/>
  <c r="S109" i="6" s="1"/>
  <c r="Z23" i="6"/>
  <c r="X72" i="6"/>
  <c r="X93" i="6" s="1"/>
  <c r="Z91" i="6"/>
  <c r="Z85" i="6"/>
  <c r="T102" i="6" l="1"/>
  <c r="T106" i="6" s="1"/>
  <c r="Z93" i="6"/>
  <c r="S115" i="6" l="1"/>
  <c r="T117" i="6" s="1"/>
  <c r="S121" i="6" l="1"/>
  <c r="S123" i="6" l="1"/>
  <c r="S138" i="6"/>
  <c r="S137" i="6" s="1"/>
</calcChain>
</file>

<file path=xl/comments1.xml><?xml version="1.0" encoding="utf-8"?>
<comments xmlns="http://schemas.openxmlformats.org/spreadsheetml/2006/main">
  <authors>
    <author>Russell Pollard</author>
  </authors>
  <commentList>
    <comment ref="AA3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CCTV security
Roller Shutter
</t>
        </r>
      </text>
    </comment>
    <comment ref="AI3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Misc tree works, ground staff  costs, local repairs</t>
        </r>
      </text>
    </comment>
    <comment ref="AK3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Rainbow waste management
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Warwick Directories - pulled the insert in the March mag</t>
        </r>
      </text>
    </comment>
  </commentList>
</comments>
</file>

<file path=xl/comments2.xml><?xml version="1.0" encoding="utf-8"?>
<comments xmlns="http://schemas.openxmlformats.org/spreadsheetml/2006/main">
  <authors>
    <author>Russell Pollard</author>
  </authors>
  <commentList>
    <comment ref="W8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£490 - 25/11/20
</t>
        </r>
      </text>
    </comment>
    <comment ref="W13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Budget tfr agreed 29 April PC meeting</t>
        </r>
      </text>
    </comment>
    <comment ref="W14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£2000 25/11/20
</t>
        </r>
      </text>
    </comment>
    <comment ref="W21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£1000 
Agreed March 25 PC meeting
£4000 agreed June 25 meeting
£3600 tfr back in back pay 25/11/20</t>
        </r>
      </text>
    </comment>
    <comment ref="W25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Budget tfr agreed 25 June 2020 meeting</t>
        </r>
      </text>
    </comment>
    <comment ref="W26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Budget tfr agreed A29 April PC meeting</t>
        </r>
      </text>
    </comment>
    <comment ref="W28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£600 25/11/20
</t>
        </r>
      </text>
    </comment>
    <comment ref="W31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£160 - 25/11/20
</t>
        </r>
      </text>
    </comment>
    <comment ref="W32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Budget agreed 25 June meeting</t>
        </r>
      </text>
    </comment>
    <comment ref="W42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£3000 - 30/7/20
£1000 - 25/11/20
</t>
        </r>
      </text>
    </comment>
    <comment ref="W45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£300 25/11/20
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Domain name £25
Annual hosting, licence etc £400
10 emails £350
TOATL £775 + VAT</t>
        </r>
      </text>
    </comment>
    <comment ref="W49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£650 - 25/11/20</t>
        </r>
      </text>
    </comment>
    <comment ref="W63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£500 - 25/11/20
</t>
        </r>
      </text>
    </comment>
    <comment ref="W64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Budget tfr agreed 29 April meeting</t>
        </r>
      </text>
    </comment>
    <comment ref="W65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Budget tfr agreed 29 April PC meeting
</t>
        </r>
      </text>
    </comment>
    <comment ref="W66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Budget Tfr agreed 29 April PC meeting</t>
        </r>
      </text>
    </comment>
    <comment ref="W68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Tfr agreed June 25 meeting</t>
        </r>
      </text>
    </comment>
    <comment ref="W69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Agreed to create as the PC now has to repair all play equipment
Agreed May PC meeting</t>
        </r>
      </text>
    </comment>
    <comment ref="W75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£3000 30 Sep 2020 Inc budget approved
£600 red.
 25/11/20</t>
        </r>
      </text>
    </comment>
    <comment ref="W76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£1000 Agreed March 25 PC Meeting
</t>
        </r>
      </text>
    </comment>
    <comment ref="W78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Tfr agreed June 25 meeting</t>
        </r>
      </text>
    </comment>
    <comment ref="W79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£1000 25/11/20
</t>
        </r>
      </text>
    </comment>
    <comment ref="W89" authorId="0">
      <text>
        <r>
          <rPr>
            <b/>
            <sz val="9"/>
            <color indexed="81"/>
            <rFont val="Tahoma"/>
            <family val="2"/>
          </rPr>
          <t xml:space="preserve">Russell Pollard:
Add reserve - no longer required
</t>
        </r>
      </text>
    </comment>
    <comment ref="W96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£4900 Budget tfr in agreed 29 April meeting
£5000 budget tfr out agreed May PC meeting re: play equipment
£5470 tfr in agreed in June 25 meeting
</t>
        </r>
      </text>
    </comment>
    <comment ref="W97" authorId="0">
      <text>
        <r>
          <rPr>
            <b/>
            <sz val="9"/>
            <color indexed="81"/>
            <rFont val="Tahoma"/>
            <family val="2"/>
          </rPr>
          <t>Russell Pollard:</t>
        </r>
        <r>
          <rPr>
            <sz val="9"/>
            <color indexed="81"/>
            <rFont val="Tahoma"/>
            <family val="2"/>
          </rPr>
          <t xml:space="preserve">
Approved tfr 30 Sep to cover est cost of Astro Turf project
Returned back - no longer required</t>
        </r>
      </text>
    </comment>
  </commentList>
</comments>
</file>

<file path=xl/sharedStrings.xml><?xml version="1.0" encoding="utf-8"?>
<sst xmlns="http://schemas.openxmlformats.org/spreadsheetml/2006/main" count="1169" uniqueCount="538">
  <si>
    <t>May</t>
  </si>
  <si>
    <t>Pitch Hire</t>
  </si>
  <si>
    <t>TOTAL</t>
  </si>
  <si>
    <t>Staff</t>
  </si>
  <si>
    <t>Insurance</t>
  </si>
  <si>
    <t>Room Hire</t>
  </si>
  <si>
    <t>Scout Hut</t>
  </si>
  <si>
    <t>Astro Turf</t>
  </si>
  <si>
    <t>Bank interest</t>
  </si>
  <si>
    <t>Date</t>
  </si>
  <si>
    <t>VAT</t>
  </si>
  <si>
    <t>Other</t>
  </si>
  <si>
    <t>Salaries</t>
  </si>
  <si>
    <t>Aucuba</t>
  </si>
  <si>
    <t>SDDC/DCC</t>
  </si>
  <si>
    <t>VAT reg no</t>
  </si>
  <si>
    <t>Description</t>
  </si>
  <si>
    <t>Inv Date</t>
  </si>
  <si>
    <t xml:space="preserve">Payee / Supplier </t>
  </si>
  <si>
    <t>Training</t>
  </si>
  <si>
    <t>June</t>
  </si>
  <si>
    <t>Payroo</t>
  </si>
  <si>
    <t>ICO</t>
  </si>
  <si>
    <t>Locum Clerk</t>
  </si>
  <si>
    <t>Insurance (Main)</t>
  </si>
  <si>
    <t>Electricity ( Office)</t>
  </si>
  <si>
    <t>Metred Water</t>
  </si>
  <si>
    <t>Telephone/ Broadband</t>
  </si>
  <si>
    <t>Subscriptions</t>
  </si>
  <si>
    <t>Office Maintenance</t>
  </si>
  <si>
    <t>Professional Costs</t>
  </si>
  <si>
    <t>Magazine articles</t>
  </si>
  <si>
    <t>Website costs</t>
  </si>
  <si>
    <t>Misc Office costs</t>
  </si>
  <si>
    <t>Clock maintenance</t>
  </si>
  <si>
    <t>General Grounds costs</t>
  </si>
  <si>
    <t>SDDC Waste collection</t>
  </si>
  <si>
    <t>General waste collection</t>
  </si>
  <si>
    <t>Water Testing</t>
  </si>
  <si>
    <t>Electricity ( from VH)</t>
  </si>
  <si>
    <t>Electricity ( Back Lane)</t>
  </si>
  <si>
    <t>Van running costs</t>
  </si>
  <si>
    <t>Van insurance</t>
  </si>
  <si>
    <t>Fuel</t>
  </si>
  <si>
    <t>s 137 Grants</t>
  </si>
  <si>
    <t>Xmas Tree Lights</t>
  </si>
  <si>
    <t>Village plants</t>
  </si>
  <si>
    <t>Remembrance Service</t>
  </si>
  <si>
    <t>Sportsmobile</t>
  </si>
  <si>
    <t>VE Day event</t>
  </si>
  <si>
    <t>New bench</t>
  </si>
  <si>
    <t>Community events</t>
  </si>
  <si>
    <t>Notice Boards</t>
  </si>
  <si>
    <t>AstroTurf</t>
  </si>
  <si>
    <t>Adventure playground</t>
  </si>
  <si>
    <t>B</t>
  </si>
  <si>
    <t>INCOME</t>
  </si>
  <si>
    <t>DCC</t>
  </si>
  <si>
    <t>EON refund</t>
  </si>
  <si>
    <t>SDDC Precept</t>
  </si>
  <si>
    <t>SDDC Grant</t>
  </si>
  <si>
    <t>Misc</t>
  </si>
  <si>
    <t>C</t>
  </si>
  <si>
    <t>EXPENDITURE</t>
  </si>
  <si>
    <t>Salaries:</t>
  </si>
  <si>
    <t>Cllr allowances</t>
  </si>
  <si>
    <t>ADMIN:</t>
  </si>
  <si>
    <t>EON (DD) - Electricity PC Office</t>
  </si>
  <si>
    <t>BT (DD)</t>
  </si>
  <si>
    <t>Subscriptions:</t>
  </si>
  <si>
    <t>Payroo [Payroll system]</t>
  </si>
  <si>
    <t>DALC sub</t>
  </si>
  <si>
    <t>NALC</t>
  </si>
  <si>
    <t>Office Maintenance:</t>
  </si>
  <si>
    <t>Office Security/ CCTV [APS]</t>
  </si>
  <si>
    <t>Professional Costs:</t>
  </si>
  <si>
    <t>Internal Audit</t>
  </si>
  <si>
    <t>Solicitor Fees</t>
  </si>
  <si>
    <t>External Audit</t>
  </si>
  <si>
    <t xml:space="preserve">Website annual costs </t>
  </si>
  <si>
    <t>Misc costs</t>
  </si>
  <si>
    <t>NEIGHBOURHOOD PLAN</t>
  </si>
  <si>
    <t>GROUNDS:</t>
  </si>
  <si>
    <t>Grounds maintenance - Aucuba</t>
  </si>
  <si>
    <t>Village clock annual maintenance</t>
  </si>
  <si>
    <t>Other costs - equip maint/supplies</t>
  </si>
  <si>
    <t>Waste Collection -SDDC Dog/Litter bins</t>
  </si>
  <si>
    <t>General / green waste collection</t>
  </si>
  <si>
    <t>Electricity - Park (Meter in Village Hall)</t>
  </si>
  <si>
    <t>Electricity - Back Lane Pavilion/PC Office</t>
  </si>
  <si>
    <t>Van Insurance (Zurich)</t>
  </si>
  <si>
    <t>Other costs - Maint / fuel (UK Fuels)</t>
  </si>
  <si>
    <t>COMMUNITY:</t>
  </si>
  <si>
    <t>Grants s 137</t>
  </si>
  <si>
    <t>Hanging Baskets / Other Village planters</t>
  </si>
  <si>
    <t>Remembrance Services</t>
  </si>
  <si>
    <t>Sportsmobile ( Summer play equip - SDDC)</t>
  </si>
  <si>
    <t>Other Community events</t>
  </si>
  <si>
    <t>MAJOR CAPITAL / REPAIR COSTS</t>
  </si>
  <si>
    <t xml:space="preserve">Notice Boards </t>
  </si>
  <si>
    <t>Other Capital Projects</t>
  </si>
  <si>
    <t xml:space="preserve">April </t>
  </si>
  <si>
    <t>July</t>
  </si>
  <si>
    <t>August</t>
  </si>
  <si>
    <t>September</t>
  </si>
  <si>
    <t xml:space="preserve">October </t>
  </si>
  <si>
    <t>November</t>
  </si>
  <si>
    <t>December</t>
  </si>
  <si>
    <t xml:space="preserve">January </t>
  </si>
  <si>
    <t>February</t>
  </si>
  <si>
    <t>March</t>
  </si>
  <si>
    <t>FORECAST</t>
  </si>
  <si>
    <t>BUDGET</t>
  </si>
  <si>
    <t>VARIANCE</t>
  </si>
  <si>
    <t xml:space="preserve">SDDC Concurrent expenses </t>
  </si>
  <si>
    <t>Original</t>
  </si>
  <si>
    <t xml:space="preserve">Budget </t>
  </si>
  <si>
    <t>Tfrs</t>
  </si>
  <si>
    <t>Current</t>
  </si>
  <si>
    <t>UNRESTRICTED RESERVE</t>
  </si>
  <si>
    <t>TOTAL INCOME</t>
  </si>
  <si>
    <t>TOTAL EXPENDITURE (exc VAT)</t>
  </si>
  <si>
    <t>VAT (on Purchases)</t>
  </si>
  <si>
    <t>TOTAL EXPENDITURE (inc  VAT)</t>
  </si>
  <si>
    <t>( = cash book)</t>
  </si>
  <si>
    <t>NET CASH IN / (OUT) PER MONTH</t>
  </si>
  <si>
    <t>CASH AT 1 APRIL 2020</t>
  </si>
  <si>
    <t>BUDGET RISK RESERVE</t>
  </si>
  <si>
    <t>D</t>
  </si>
  <si>
    <t>BUDGET RESERVES</t>
  </si>
  <si>
    <t>( Should be zero)</t>
  </si>
  <si>
    <t>E. CASH POSITION</t>
  </si>
  <si>
    <t>CUM CASH POSITION (end of month)</t>
  </si>
  <si>
    <t>Date Paid</t>
  </si>
  <si>
    <t>RESERVED PROJECTS</t>
  </si>
  <si>
    <t>VAT RECLAIMED ( each month)</t>
  </si>
  <si>
    <t>Adventure playground ( this may not be spent in the year)</t>
  </si>
  <si>
    <t>Scout Hut ( planned for payment in year)</t>
  </si>
  <si>
    <t>BUDGET / CASH POSITION 2020/21</t>
  </si>
  <si>
    <t>STANDING ORDERS / DIRECT DEBITS - REGULAR PAYMENTS</t>
  </si>
  <si>
    <t>Standing Orders</t>
  </si>
  <si>
    <t>EON - Back Lane Pavilion</t>
  </si>
  <si>
    <t>EON - PC Office</t>
  </si>
  <si>
    <t>Direct Debits</t>
  </si>
  <si>
    <t>BT - phone and broadband</t>
  </si>
  <si>
    <t xml:space="preserve">Aucuba </t>
  </si>
  <si>
    <t>Monthly invoice for work undertaken based on 3 year contracts</t>
  </si>
  <si>
    <t>UK Fuels</t>
  </si>
  <si>
    <t>Sterilising Services</t>
  </si>
  <si>
    <t>Monthly Legionella testing for PC Office and Back Lane Pavilion</t>
  </si>
  <si>
    <t>£500 - £1500 per month depending on time of year</t>
  </si>
  <si>
    <t>~£70 per month</t>
  </si>
  <si>
    <t>NEST Pension</t>
  </si>
  <si>
    <t>For 3 staff</t>
  </si>
  <si>
    <t>Charged based on usage / standing charges / rentals</t>
  </si>
  <si>
    <t>Fixed monthly charge</t>
  </si>
  <si>
    <t>Warwick Directories</t>
  </si>
  <si>
    <t>Standard 1 page article - free. Larger ones charged as requested</t>
  </si>
  <si>
    <t>Village Hall</t>
  </si>
  <si>
    <t>HMRC</t>
  </si>
  <si>
    <t>Tax/ NI on salaries</t>
  </si>
  <si>
    <t>Combined Net Pay</t>
  </si>
  <si>
    <t>Monthly  invoices/Payments</t>
  </si>
  <si>
    <t>NET of VAT</t>
  </si>
  <si>
    <t>Type</t>
  </si>
  <si>
    <t>SO</t>
  </si>
  <si>
    <t>559 0978 89</t>
  </si>
  <si>
    <t>Eon</t>
  </si>
  <si>
    <t>Back Lane Pavillion Electric</t>
  </si>
  <si>
    <t>HPC Office Electric</t>
  </si>
  <si>
    <t>DD</t>
  </si>
  <si>
    <t>186 7756 46</t>
  </si>
  <si>
    <t>Monthly Fuel costs</t>
  </si>
  <si>
    <t>BACS</t>
  </si>
  <si>
    <t>876 9071 74</t>
  </si>
  <si>
    <t>March salary costs</t>
  </si>
  <si>
    <t>NEST</t>
  </si>
  <si>
    <t>April salaries</t>
  </si>
  <si>
    <t>Tax/NI - April salaries</t>
  </si>
  <si>
    <t>Pension- April salaries</t>
  </si>
  <si>
    <t>Monthly groundwork contract</t>
  </si>
  <si>
    <t>845 1101 61</t>
  </si>
  <si>
    <t>Monthly Legionalla Testing</t>
  </si>
  <si>
    <t>520 6973 47</t>
  </si>
  <si>
    <t>Rainbow Waste Management</t>
  </si>
  <si>
    <t>Monthly waste collection</t>
  </si>
  <si>
    <t>716 1133 71</t>
  </si>
  <si>
    <t>985 5821 68</t>
  </si>
  <si>
    <t>Metred electricity 17/3/20</t>
  </si>
  <si>
    <t>127 2379 69</t>
  </si>
  <si>
    <t>SDDC</t>
  </si>
  <si>
    <t>Waste bin collection 2019/20</t>
  </si>
  <si>
    <t>Derwent Fencing</t>
  </si>
  <si>
    <t>728 1056 44</t>
  </si>
  <si>
    <t xml:space="preserve">Fence repair adjacent to Thames Way </t>
  </si>
  <si>
    <t>Dog waste bin - Sutton Lane</t>
  </si>
  <si>
    <t>Mark Coney</t>
  </si>
  <si>
    <t>Van towbar and accessories</t>
  </si>
  <si>
    <t>686 9353 73</t>
  </si>
  <si>
    <t>VFM</t>
  </si>
  <si>
    <t>Line Marker Paint</t>
  </si>
  <si>
    <t>Massey's</t>
  </si>
  <si>
    <t>Engine oil</t>
  </si>
  <si>
    <t>125 2874 71</t>
  </si>
  <si>
    <t>PVC Tape</t>
  </si>
  <si>
    <t>VAT refund March 2020</t>
  </si>
  <si>
    <t>50% precept / CT grant</t>
  </si>
  <si>
    <t>Balance as per bank statement :</t>
  </si>
  <si>
    <t>Current Account</t>
  </si>
  <si>
    <t>Deposit Account</t>
  </si>
  <si>
    <t>£</t>
  </si>
  <si>
    <t>Balance as per Cash book:</t>
  </si>
  <si>
    <t xml:space="preserve">Less: </t>
  </si>
  <si>
    <t>Refund of VE Day dist costs</t>
  </si>
  <si>
    <t>EON Refund</t>
  </si>
  <si>
    <t>Fuel (Van and mowers) charged to fuel card by Simon</t>
  </si>
  <si>
    <t>MAY</t>
  </si>
  <si>
    <t>APRIL</t>
  </si>
  <si>
    <t>At such an early stage in the year running with such a position is not good practice and may result in poor decision making in the future.</t>
  </si>
  <si>
    <t>There are a few line items on the budget where we know there will be clear under/overspends due to a change in circumstances</t>
  </si>
  <si>
    <t>This transfer tidies up that situation.</t>
  </si>
  <si>
    <t>What's changed?</t>
  </si>
  <si>
    <t xml:space="preserve">1. The new van was budgetted in 2020/21. We bought it in 2019/20. Therefore the budget allocation is no longer required. </t>
  </si>
  <si>
    <t>2. Due to the lockdown, the revenue from pitch hire will signicantly underachieve as no bookings are being taken from April. Potentially 6 months with no income.</t>
  </si>
  <si>
    <t>Those monthly DDs will be in place for the next 12 months - so we will underspend the original budget</t>
  </si>
  <si>
    <t>Budget</t>
  </si>
  <si>
    <t>Transfer</t>
  </si>
  <si>
    <t xml:space="preserve">New </t>
  </si>
  <si>
    <t>Van Running Costs</t>
  </si>
  <si>
    <t>EON- Back Lane Pav</t>
  </si>
  <si>
    <t>Electricity - VH re-charge</t>
  </si>
  <si>
    <t>Trf to increase budget risk reserve</t>
  </si>
  <si>
    <t xml:space="preserve">4. Village Hall electricity re-charge(floodlights) - this was budgetted based on the invoice received in Sep 2019. </t>
  </si>
  <si>
    <t>It transpires that this was incomplete. In the previous year it was billed monthly, to the budget will be short</t>
  </si>
  <si>
    <t>Propose holding £1,000 back as a budget for maintenance, small accessories etc ( not fuel, insurance - budgetted separately)</t>
  </si>
  <si>
    <t>Propose reducing by £3000</t>
  </si>
  <si>
    <t>3. EON have reassessed the monthly charge following a receipt of a refund in April of £566</t>
  </si>
  <si>
    <t>The plan is only to do transfers where the impact could be material.</t>
  </si>
  <si>
    <t>Net result : More flexibility with the Budget Risk Reserve if there are further overspends later in the year</t>
  </si>
  <si>
    <t>April salary costs</t>
  </si>
  <si>
    <t>May salaries</t>
  </si>
  <si>
    <t>Tax/NI - May salaries</t>
  </si>
  <si>
    <t>2 Commune</t>
  </si>
  <si>
    <t>Annual website/ email costs</t>
  </si>
  <si>
    <t>M Coney</t>
  </si>
  <si>
    <t>Covid-19 consumables</t>
  </si>
  <si>
    <t>B Kirkham</t>
  </si>
  <si>
    <t>Internal Audit 2019/20</t>
  </si>
  <si>
    <t>VAT Refund April 2020</t>
  </si>
  <si>
    <t>T Clive</t>
  </si>
  <si>
    <t>Rubbish bin</t>
  </si>
  <si>
    <t>236 6288 85</t>
  </si>
  <si>
    <t>874 9065 81</t>
  </si>
  <si>
    <t xml:space="preserve"> Shutter maintenance</t>
  </si>
  <si>
    <t>JUNE</t>
  </si>
  <si>
    <t>June salaries</t>
  </si>
  <si>
    <t>Tax/NI - June salaries</t>
  </si>
  <si>
    <t>Pension- June salaries</t>
  </si>
  <si>
    <t>Pension- May salaries</t>
  </si>
  <si>
    <t>BT</t>
  </si>
  <si>
    <t>Quarterly bill</t>
  </si>
  <si>
    <t>245 7193 48</t>
  </si>
  <si>
    <t>Cromwell</t>
  </si>
  <si>
    <t>Refuse sacks / paper towels</t>
  </si>
  <si>
    <t>115 5713 87</t>
  </si>
  <si>
    <t>Business Services CAS</t>
  </si>
  <si>
    <t>Insurance 2020/21</t>
  </si>
  <si>
    <t>VAT Refund May  2020</t>
  </si>
  <si>
    <t>Play equipment repair/replacement reserve</t>
  </si>
  <si>
    <t>BUDGET TRANSFER 29th APRIL 2020</t>
  </si>
  <si>
    <t>BUDGET TRANSFER 28th MAY 2020</t>
  </si>
  <si>
    <t>Following the discussion with SDDC on formal responsibility for insurance and repair responsibility on the VH site play area</t>
  </si>
  <si>
    <t>At present this is an unknown cost.</t>
  </si>
  <si>
    <r>
      <t xml:space="preserve">and the Skate park, a reserve / budget for </t>
    </r>
    <r>
      <rPr>
        <b/>
        <sz val="11"/>
        <color theme="1"/>
        <rFont val="Calibri"/>
        <family val="2"/>
        <scheme val="minor"/>
      </rPr>
      <t>£5,000</t>
    </r>
    <r>
      <rPr>
        <sz val="11"/>
        <color theme="1"/>
        <rFont val="Calibri"/>
        <family val="2"/>
        <scheme val="minor"/>
      </rPr>
      <t xml:space="preserve"> has been created to cover any future costs.</t>
    </r>
  </si>
  <si>
    <t>Proposal is to carry forward any unspent amount as a reserve for replacement costs</t>
  </si>
  <si>
    <t>272 0490 19</t>
  </si>
  <si>
    <t>Hector's Electrics</t>
  </si>
  <si>
    <t>PAT testing</t>
  </si>
  <si>
    <t>1. Confirmed saving on Insurance for this year</t>
  </si>
  <si>
    <t>2. Confirmed saving on DALC as subscription not paid</t>
  </si>
  <si>
    <t>3. Savings on Clerk salary - unlikely to be recruited before August</t>
  </si>
  <si>
    <t xml:space="preserve">Salaries </t>
  </si>
  <si>
    <t>Tree Strategy  (new heading)</t>
  </si>
  <si>
    <t>Tfr to Budget Risk reserve</t>
  </si>
  <si>
    <t>716 3404 56</t>
  </si>
  <si>
    <t>Plantscape</t>
  </si>
  <si>
    <t xml:space="preserve">Hanging Baskets / planters </t>
  </si>
  <si>
    <t>4. Sportspmobile - event cancelled due to Covid-19</t>
  </si>
  <si>
    <t>Hanging Baskets - lamp post testing</t>
  </si>
  <si>
    <t>Tree strategy work</t>
  </si>
  <si>
    <t>Strategic Reserve</t>
  </si>
  <si>
    <t>Budget Risk Reserve</t>
  </si>
  <si>
    <t>Unrestricted reserve</t>
  </si>
  <si>
    <t>SHOULD BE ZERO</t>
  </si>
  <si>
    <t>Budget variance</t>
  </si>
  <si>
    <t>Adventure Playground</t>
  </si>
  <si>
    <t>JULY</t>
  </si>
  <si>
    <t>Fix for skate park</t>
  </si>
  <si>
    <t>A Clive</t>
  </si>
  <si>
    <t>Work boots</t>
  </si>
  <si>
    <t>Fiona Stanbrook</t>
  </si>
  <si>
    <t>Locum May / June</t>
  </si>
  <si>
    <t>Heritage Wood</t>
  </si>
  <si>
    <t>Plaque</t>
  </si>
  <si>
    <t>Work boots Jim</t>
  </si>
  <si>
    <t>Plaque fee</t>
  </si>
  <si>
    <t>Pitch Hire( pre-March)</t>
  </si>
  <si>
    <t>DCC - footpath clearance</t>
  </si>
  <si>
    <t>VAT re-claim June</t>
  </si>
  <si>
    <t>Toyota refund (from Feb)</t>
  </si>
  <si>
    <t>Western Power - wayleave</t>
  </si>
  <si>
    <t>Precept 2nd payment</t>
  </si>
  <si>
    <t>BUDGET TRANSFER 25th JUNE 2020</t>
  </si>
  <si>
    <t>Tax/NI - July salaries</t>
  </si>
  <si>
    <t>Pension- July salaries</t>
  </si>
  <si>
    <t>C Nield</t>
  </si>
  <si>
    <t>Plants for PC Office planters</t>
  </si>
  <si>
    <t>S Orme</t>
  </si>
  <si>
    <t>Shears</t>
  </si>
  <si>
    <t>673 4096 20</t>
  </si>
  <si>
    <t>Parish Noticeboard company</t>
  </si>
  <si>
    <t>50% deposit on 2 additional Notice boards</t>
  </si>
  <si>
    <t>AUG</t>
  </si>
  <si>
    <t>VAT refund July</t>
  </si>
  <si>
    <t>Hilton Village Hall</t>
  </si>
  <si>
    <t>s137 Grant - Covid supplies</t>
  </si>
  <si>
    <t>Masseys</t>
  </si>
  <si>
    <t>Dog bags</t>
  </si>
  <si>
    <t>Taylor-Day Tree Services</t>
  </si>
  <si>
    <t>Tree Strategy</t>
  </si>
  <si>
    <t>Tree work - pitch area / Roma's garden</t>
  </si>
  <si>
    <t>Covid supplies - Pavilion</t>
  </si>
  <si>
    <t>Hacksaw /Greas gun / signs / supplies</t>
  </si>
  <si>
    <t>Irwin Mitchell</t>
  </si>
  <si>
    <t>Legal cost re:Judicial review</t>
  </si>
  <si>
    <t>945 7587 68</t>
  </si>
  <si>
    <t>1. Create budget for Memorial Meadow benches £1500</t>
  </si>
  <si>
    <t>2. Create separate budget for JR work £3000</t>
  </si>
  <si>
    <t>3. Tfr £7500 from salaries to Budget risk reserve - as only Admin Officer to be employed</t>
  </si>
  <si>
    <t>4. Transfer £10,000 from Unrestricted reserve to Astro Turf - likely overall cost of the project</t>
  </si>
  <si>
    <t>New benches</t>
  </si>
  <si>
    <t>Legal costs - JR work</t>
  </si>
  <si>
    <t>Solicitor Fees - JR work</t>
  </si>
  <si>
    <t>Tfr from Unrestricted reserve</t>
  </si>
  <si>
    <t>CCTV sign/Disinfectant/A Board</t>
  </si>
  <si>
    <t>Essential Print Services</t>
  </si>
  <si>
    <t>s137 Grant - History group booklet</t>
  </si>
  <si>
    <t>-</t>
  </si>
  <si>
    <t>Tree work -  Eden Close</t>
  </si>
  <si>
    <t>Monthly Legionella</t>
  </si>
  <si>
    <t>2nd payment on 2 additional Notice boards</t>
  </si>
  <si>
    <t>S Campion (Magnet Expert)</t>
  </si>
  <si>
    <t>Noticeboard magnets</t>
  </si>
  <si>
    <t>917 8232 12</t>
  </si>
  <si>
    <t>Quarterly phone costs</t>
  </si>
  <si>
    <t>T E Clarke</t>
  </si>
  <si>
    <t>Tap in kitchen</t>
  </si>
  <si>
    <t>Toilet repairs/ key fobs</t>
  </si>
  <si>
    <t>SEP</t>
  </si>
  <si>
    <t>VAT refund Aug</t>
  </si>
  <si>
    <t xml:space="preserve">Tax/NI </t>
  </si>
  <si>
    <t>Pension</t>
  </si>
  <si>
    <t xml:space="preserve">S Campion  </t>
  </si>
  <si>
    <t>Printer cartidge</t>
  </si>
  <si>
    <t>925 4110 51</t>
  </si>
  <si>
    <t>Logic</t>
  </si>
  <si>
    <t>Repair of gate to VH playground</t>
  </si>
  <si>
    <t>Lock for play area</t>
  </si>
  <si>
    <t>Inc budget for Xmas Lights</t>
  </si>
  <si>
    <t>Refuse sacks/liners/ steel pins/boots</t>
  </si>
  <si>
    <t>Paint / pick Axe</t>
  </si>
  <si>
    <t>S Campion</t>
  </si>
  <si>
    <t>Wrapping paper</t>
  </si>
  <si>
    <t>717 1133 71</t>
  </si>
  <si>
    <t>Monthly waste collection (Oct)</t>
  </si>
  <si>
    <t>C Cuddington</t>
  </si>
  <si>
    <t>Wreaths/crosses - Remembrance Day</t>
  </si>
  <si>
    <t>Judicial Review / Complaint costs</t>
  </si>
  <si>
    <t>6 months Green waste collection</t>
  </si>
  <si>
    <t>Booker Tree Care</t>
  </si>
  <si>
    <t>Orchard Close Tree work</t>
  </si>
  <si>
    <t>S Stanton</t>
  </si>
  <si>
    <t>Refreshments - MM workers</t>
  </si>
  <si>
    <t>Glasdon</t>
  </si>
  <si>
    <t>155 8470 44</t>
  </si>
  <si>
    <t>Wheels for litter carts</t>
  </si>
  <si>
    <t>MM Bench installation cons</t>
  </si>
  <si>
    <t>OCT</t>
  </si>
  <si>
    <t>BUDGET TRANSFER 30 SEPTEMBER 2020</t>
  </si>
  <si>
    <t>FREE</t>
  </si>
  <si>
    <t>Monthly Legionella ( July inv)</t>
  </si>
  <si>
    <t>Emergency Planning (Flooding)</t>
  </si>
  <si>
    <t>Emergency Planning</t>
  </si>
  <si>
    <t>Tfr from Budget Risk Reserve</t>
  </si>
  <si>
    <t>Monthly waste collection (Sep)</t>
  </si>
  <si>
    <t>936 796 759</t>
  </si>
  <si>
    <t>Seated Furniture</t>
  </si>
  <si>
    <t>2 Black benches for Memorial Meadow</t>
  </si>
  <si>
    <t>200 676 047</t>
  </si>
  <si>
    <t>C Nield ( Naturescape)</t>
  </si>
  <si>
    <t>Bulbs for Memorial Meadow</t>
  </si>
  <si>
    <t>NOV</t>
  </si>
  <si>
    <t xml:space="preserve"> BUDGET TRANSFER 28 OCTOBER 2020</t>
  </si>
  <si>
    <t>Masseys's</t>
  </si>
  <si>
    <t>Comb Lock / Poo bags</t>
  </si>
  <si>
    <t>S Stanton (Dobbies Garden Centre)</t>
  </si>
  <si>
    <t>Cyclamen for MM</t>
  </si>
  <si>
    <t>Bank Interest</t>
  </si>
  <si>
    <t>Winter planters</t>
  </si>
  <si>
    <t>New tap / PTFE tape</t>
  </si>
  <si>
    <t>Concurrent Exp</t>
  </si>
  <si>
    <t>Workwear / PPE</t>
  </si>
  <si>
    <t>Cromwells</t>
  </si>
  <si>
    <t>Gloves / handwash</t>
  </si>
  <si>
    <t xml:space="preserve"> BUDGET TRANSFER 25 NOVEMBER 2020</t>
  </si>
  <si>
    <t>Workwear</t>
  </si>
  <si>
    <t>Concurrent expenses</t>
  </si>
  <si>
    <t>Misc income</t>
  </si>
  <si>
    <t>Metred water</t>
  </si>
  <si>
    <t>Payroll</t>
  </si>
  <si>
    <t>Solicitor</t>
  </si>
  <si>
    <t>Xmas tree lights</t>
  </si>
  <si>
    <t>VE Day</t>
  </si>
  <si>
    <t>To Unrestricted reserves</t>
  </si>
  <si>
    <t>Cover back pay costs</t>
  </si>
  <si>
    <t>As agreed in Oct PC meeting</t>
  </si>
  <si>
    <t>Not required</t>
  </si>
  <si>
    <t>Following agreement on refund</t>
  </si>
  <si>
    <t>Additional costs perviously approved</t>
  </si>
  <si>
    <t>.</t>
  </si>
  <si>
    <t>Castle Water refund</t>
  </si>
  <si>
    <t>317 5766 38</t>
  </si>
  <si>
    <t>CLS</t>
  </si>
  <si>
    <t>Astro Turf / Basketball posts</t>
  </si>
  <si>
    <t>980 7089 86</t>
  </si>
  <si>
    <t>AET Flood Defence</t>
  </si>
  <si>
    <t>250 Aqua sacs</t>
  </si>
  <si>
    <t>289 2778 90</t>
  </si>
  <si>
    <t>Robert Lewis Signs</t>
  </si>
  <si>
    <t>Decals for Van</t>
  </si>
  <si>
    <t>128 2526 76</t>
  </si>
  <si>
    <t>Materials for siting benches</t>
  </si>
  <si>
    <t>Buildbase (Grafton Trading)</t>
  </si>
  <si>
    <t>DEC</t>
  </si>
  <si>
    <t>Quarterly phone/broadband</t>
  </si>
  <si>
    <t>Xmas Tree lights</t>
  </si>
  <si>
    <t>2 plaques</t>
  </si>
  <si>
    <t>2/12/20200</t>
  </si>
  <si>
    <t>Refuse sacks / cleaning rolls</t>
  </si>
  <si>
    <t>245 1084 28</t>
  </si>
  <si>
    <t>Yee</t>
  </si>
  <si>
    <t>839 0137 28</t>
  </si>
  <si>
    <t>Fire Extinguisher check</t>
  </si>
  <si>
    <t>705 1805 61</t>
  </si>
  <si>
    <t>ESPO</t>
  </si>
  <si>
    <t>Flood protection equipment</t>
  </si>
  <si>
    <t>JAN</t>
  </si>
  <si>
    <t>Compass Apparel</t>
  </si>
  <si>
    <t>New workwear for staff</t>
  </si>
  <si>
    <t>648 2732 19</t>
  </si>
  <si>
    <t>Bags/ cable ties</t>
  </si>
  <si>
    <t>Refund pitch hire</t>
  </si>
  <si>
    <t>Sportsequip</t>
  </si>
  <si>
    <t>Nets for goals</t>
  </si>
  <si>
    <t>705 3873 34</t>
  </si>
  <si>
    <t>DVLA</t>
  </si>
  <si>
    <t>Van Tax disc</t>
  </si>
  <si>
    <t>Emergency Flood kit - LEDS, plastic coil</t>
  </si>
  <si>
    <t xml:space="preserve">Emergency Flood kit </t>
  </si>
  <si>
    <t>Screwfix</t>
  </si>
  <si>
    <t>232 5555 75</t>
  </si>
  <si>
    <t>Van Insurance</t>
  </si>
  <si>
    <t>VAT refund</t>
  </si>
  <si>
    <t>Axa</t>
  </si>
  <si>
    <t>MS Autos</t>
  </si>
  <si>
    <t>MOT and Interim Service</t>
  </si>
  <si>
    <t>Private resident</t>
  </si>
  <si>
    <t>298 0207 87</t>
  </si>
  <si>
    <t>FEB</t>
  </si>
  <si>
    <t>Castle Water</t>
  </si>
  <si>
    <t xml:space="preserve">Monthly use </t>
  </si>
  <si>
    <t>319 4277 88</t>
  </si>
  <si>
    <t>Buildbase</t>
  </si>
  <si>
    <t>Sand for Sandbags</t>
  </si>
  <si>
    <t>Toner Giant</t>
  </si>
  <si>
    <t>Printer cartridges ( 2 out of 4)</t>
  </si>
  <si>
    <t>825 2136 51</t>
  </si>
  <si>
    <t>Viking</t>
  </si>
  <si>
    <t>536 1533 57</t>
  </si>
  <si>
    <t>Lantern batteries</t>
  </si>
  <si>
    <t>Aquajet</t>
  </si>
  <si>
    <t>Main St drainage survey</t>
  </si>
  <si>
    <t>690 1758 19</t>
  </si>
  <si>
    <t>Attenborough Doors</t>
  </si>
  <si>
    <t>Roller Shutter Maintenance</t>
  </si>
  <si>
    <t>385 2875 11</t>
  </si>
  <si>
    <t>Emergency Flooding kit</t>
  </si>
  <si>
    <t>Hi vis jackets</t>
  </si>
  <si>
    <t>Machine Mart</t>
  </si>
  <si>
    <t>306 5741 67</t>
  </si>
  <si>
    <t>Start Traffic</t>
  </si>
  <si>
    <t>970 7793 74</t>
  </si>
  <si>
    <t>727 2558 21</t>
  </si>
  <si>
    <t>Amazon</t>
  </si>
  <si>
    <t>1st Hilton Guides</t>
  </si>
  <si>
    <t>s137 Grant</t>
  </si>
  <si>
    <t>Emergency Flooding kit - storage box</t>
  </si>
  <si>
    <t>728 2558 21</t>
  </si>
  <si>
    <t>Emergency Flooding kit - whiteboard</t>
  </si>
  <si>
    <t>321 7690 09</t>
  </si>
  <si>
    <t>Zafety Supplies</t>
  </si>
  <si>
    <t>Emergency Flooding kit - foil blanket/gloves</t>
  </si>
  <si>
    <t>Applpied Electrical Services</t>
  </si>
  <si>
    <t xml:space="preserve">Lighting work ( 3 off) Skate park/Astro/Soar </t>
  </si>
  <si>
    <t>Hilton Church pre-school</t>
  </si>
  <si>
    <t>Refuse sacks</t>
  </si>
  <si>
    <t>Annual ICO Subscription</t>
  </si>
  <si>
    <t xml:space="preserve">Quarterly Phone / broadband </t>
  </si>
  <si>
    <t>Replace /Fit handwash water heater - Pavilion</t>
  </si>
  <si>
    <t>Carrbrook Garden Machinery</t>
  </si>
  <si>
    <t>Service of Lawnmower / strimmer</t>
  </si>
  <si>
    <t>Shelving for garage</t>
  </si>
  <si>
    <t>Shelving fixtures for garage</t>
  </si>
  <si>
    <t>Elite Industrial</t>
  </si>
  <si>
    <t>703 9607 37</t>
  </si>
  <si>
    <t>Hi Vis jackets</t>
  </si>
  <si>
    <t>RESERVES SPLIT</t>
  </si>
  <si>
    <t>Adventure Play ground</t>
  </si>
  <si>
    <t>Memorial Meadow + environs</t>
  </si>
  <si>
    <t>Traffic Improvement</t>
  </si>
  <si>
    <t>Village entrance / Floral improvements</t>
  </si>
  <si>
    <t>Bus Shelter</t>
  </si>
  <si>
    <t>Waste bins</t>
  </si>
  <si>
    <t>Budget Risk reserve</t>
  </si>
  <si>
    <t>Electricity re-charge</t>
  </si>
  <si>
    <t>MAR</t>
  </si>
  <si>
    <t>BANK RECONCILIATION AS AT 31 March 2021</t>
  </si>
  <si>
    <t>Payments not processes in bank until 1/4/2021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</si>
</sst>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7" fillId="18" borderId="0" applyNumberFormat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44" fontId="0" fillId="0" borderId="0" xfId="1" applyFont="1"/>
    <xf numFmtId="0" fontId="0" fillId="4" borderId="1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/>
    <xf numFmtId="44" fontId="0" fillId="0" borderId="0" xfId="1" applyFont="1" applyFill="1"/>
    <xf numFmtId="44" fontId="0" fillId="5" borderId="1" xfId="1" applyFont="1" applyFill="1" applyBorder="1" applyAlignment="1">
      <alignment horizontal="center" wrapText="1"/>
    </xf>
    <xf numFmtId="44" fontId="0" fillId="7" borderId="1" xfId="1" applyFont="1" applyFill="1" applyBorder="1" applyAlignment="1">
      <alignment horizontal="center" wrapText="1"/>
    </xf>
    <xf numFmtId="44" fontId="0" fillId="3" borderId="1" xfId="1" applyFont="1" applyFill="1" applyBorder="1" applyAlignment="1">
      <alignment horizontal="center" wrapText="1"/>
    </xf>
    <xf numFmtId="44" fontId="0" fillId="8" borderId="1" xfId="1" applyFont="1" applyFill="1" applyBorder="1" applyAlignment="1">
      <alignment horizontal="center" wrapText="1"/>
    </xf>
    <xf numFmtId="44" fontId="0" fillId="9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horizontal="center" wrapText="1"/>
    </xf>
    <xf numFmtId="44" fontId="1" fillId="12" borderId="1" xfId="1" applyFont="1" applyFill="1" applyBorder="1" applyAlignment="1">
      <alignment horizontal="center" wrapText="1"/>
    </xf>
    <xf numFmtId="0" fontId="0" fillId="4" borderId="1" xfId="0" applyFill="1" applyBorder="1"/>
    <xf numFmtId="2" fontId="0" fillId="4" borderId="1" xfId="0" applyNumberFormat="1" applyFill="1" applyBorder="1" applyAlignment="1">
      <alignment horizontal="center"/>
    </xf>
    <xf numFmtId="0" fontId="2" fillId="13" borderId="0" xfId="0" applyFont="1" applyFill="1"/>
    <xf numFmtId="0" fontId="0" fillId="13" borderId="0" xfId="0" applyFill="1"/>
    <xf numFmtId="0" fontId="2" fillId="6" borderId="0" xfId="0" applyFont="1" applyFill="1"/>
    <xf numFmtId="0" fontId="7" fillId="6" borderId="0" xfId="0" applyFont="1" applyFill="1"/>
    <xf numFmtId="0" fontId="0" fillId="6" borderId="0" xfId="0" applyFill="1"/>
    <xf numFmtId="0" fontId="0" fillId="0" borderId="0" xfId="0" applyFill="1"/>
    <xf numFmtId="0" fontId="8" fillId="0" borderId="0" xfId="0" applyFont="1" applyFill="1"/>
    <xf numFmtId="0" fontId="8" fillId="0" borderId="0" xfId="0" applyFont="1"/>
    <xf numFmtId="0" fontId="0" fillId="7" borderId="1" xfId="0" applyFill="1" applyBorder="1" applyAlignment="1">
      <alignment horizontal="center"/>
    </xf>
    <xf numFmtId="0" fontId="0" fillId="12" borderId="5" xfId="0" applyFill="1" applyBorder="1"/>
    <xf numFmtId="0" fontId="0" fillId="12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/>
    <xf numFmtId="0" fontId="0" fillId="7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Fill="1" applyAlignment="1">
      <alignment horizontal="right"/>
    </xf>
    <xf numFmtId="0" fontId="0" fillId="7" borderId="0" xfId="0" applyFill="1" applyAlignment="1">
      <alignment horizontal="right"/>
    </xf>
    <xf numFmtId="0" fontId="0" fillId="7" borderId="2" xfId="0" applyFill="1" applyBorder="1" applyAlignment="1">
      <alignment horizontal="right"/>
    </xf>
    <xf numFmtId="0" fontId="0" fillId="12" borderId="5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2" fillId="4" borderId="0" xfId="0" applyFont="1" applyFill="1"/>
    <xf numFmtId="0" fontId="7" fillId="4" borderId="0" xfId="0" applyFont="1" applyFill="1"/>
    <xf numFmtId="0" fontId="4" fillId="0" borderId="0" xfId="0" applyFont="1" applyAlignment="1">
      <alignment horizontal="left"/>
    </xf>
    <xf numFmtId="0" fontId="11" fillId="0" borderId="0" xfId="0" applyFont="1"/>
    <xf numFmtId="0" fontId="0" fillId="0" borderId="0" xfId="0" applyFont="1"/>
    <xf numFmtId="0" fontId="12" fillId="11" borderId="0" xfId="0" applyFont="1" applyFill="1"/>
    <xf numFmtId="0" fontId="1" fillId="11" borderId="0" xfId="0" applyFont="1" applyFill="1"/>
    <xf numFmtId="0" fontId="13" fillId="14" borderId="0" xfId="0" applyFont="1" applyFill="1"/>
    <xf numFmtId="0" fontId="1" fillId="14" borderId="0" xfId="0" applyFont="1" applyFill="1"/>
    <xf numFmtId="0" fontId="1" fillId="14" borderId="0" xfId="0" applyFont="1" applyFill="1" applyBorder="1" applyAlignment="1">
      <alignment horizontal="right"/>
    </xf>
    <xf numFmtId="2" fontId="1" fillId="10" borderId="1" xfId="0" applyNumberFormat="1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 wrapText="1"/>
    </xf>
    <xf numFmtId="0" fontId="1" fillId="11" borderId="2" xfId="0" applyFont="1" applyFill="1" applyBorder="1" applyAlignment="1">
      <alignment horizontal="right"/>
    </xf>
    <xf numFmtId="0" fontId="15" fillId="0" borderId="0" xfId="0" applyFon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1" xfId="0" applyBorder="1"/>
    <xf numFmtId="44" fontId="0" fillId="0" borderId="6" xfId="1" applyFont="1" applyBorder="1"/>
    <xf numFmtId="0" fontId="0" fillId="2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6" borderId="0" xfId="0" applyFill="1" applyAlignment="1">
      <alignment horizontal="right"/>
    </xf>
    <xf numFmtId="0" fontId="0" fillId="16" borderId="2" xfId="0" applyFill="1" applyBorder="1" applyAlignment="1">
      <alignment horizontal="right"/>
    </xf>
    <xf numFmtId="0" fontId="0" fillId="16" borderId="0" xfId="0" applyFill="1" applyAlignment="1">
      <alignment horizontal="center"/>
    </xf>
    <xf numFmtId="0" fontId="0" fillId="16" borderId="0" xfId="0" applyFill="1" applyBorder="1" applyAlignment="1">
      <alignment horizontal="right"/>
    </xf>
    <xf numFmtId="0" fontId="14" fillId="0" borderId="0" xfId="0" applyFont="1"/>
    <xf numFmtId="0" fontId="0" fillId="0" borderId="7" xfId="0" applyBorder="1"/>
    <xf numFmtId="2" fontId="0" fillId="0" borderId="2" xfId="0" applyNumberFormat="1" applyBorder="1"/>
    <xf numFmtId="0" fontId="16" fillId="7" borderId="0" xfId="0" applyFont="1" applyFill="1"/>
    <xf numFmtId="2" fontId="0" fillId="0" borderId="1" xfId="0" applyNumberForma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44" fontId="1" fillId="0" borderId="1" xfId="1" applyFont="1" applyFill="1" applyBorder="1" applyAlignment="1">
      <alignment horizontal="center" wrapText="1"/>
    </xf>
    <xf numFmtId="0" fontId="16" fillId="7" borderId="1" xfId="0" applyFont="1" applyFill="1" applyBorder="1"/>
    <xf numFmtId="0" fontId="2" fillId="0" borderId="0" xfId="0" applyFont="1"/>
    <xf numFmtId="0" fontId="0" fillId="0" borderId="0" xfId="0" applyBorder="1"/>
    <xf numFmtId="2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2" borderId="2" xfId="0" applyFill="1" applyBorder="1" applyAlignment="1">
      <alignment horizontal="right"/>
    </xf>
    <xf numFmtId="0" fontId="1" fillId="4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13" borderId="0" xfId="0" applyFill="1" applyBorder="1" applyAlignment="1">
      <alignment horizontal="right"/>
    </xf>
    <xf numFmtId="0" fontId="0" fillId="13" borderId="0" xfId="0" applyFill="1" applyAlignment="1">
      <alignment horizontal="right"/>
    </xf>
    <xf numFmtId="0" fontId="0" fillId="0" borderId="0" xfId="0" applyBorder="1" applyAlignment="1">
      <alignment horizontal="center"/>
    </xf>
    <xf numFmtId="44" fontId="0" fillId="0" borderId="0" xfId="1" applyFont="1" applyBorder="1"/>
    <xf numFmtId="0" fontId="0" fillId="17" borderId="1" xfId="0" applyFill="1" applyBorder="1" applyAlignment="1">
      <alignment horizontal="center"/>
    </xf>
    <xf numFmtId="44" fontId="0" fillId="0" borderId="5" xfId="1" applyFont="1" applyBorder="1"/>
    <xf numFmtId="0" fontId="0" fillId="0" borderId="5" xfId="0" applyBorder="1"/>
    <xf numFmtId="0" fontId="17" fillId="18" borderId="0" xfId="2" applyAlignment="1">
      <alignment horizontal="left"/>
    </xf>
    <xf numFmtId="0" fontId="17" fillId="18" borderId="0" xfId="2" applyAlignment="1">
      <alignment horizontal="right"/>
    </xf>
    <xf numFmtId="0" fontId="17" fillId="18" borderId="0" xfId="2"/>
    <xf numFmtId="0" fontId="17" fillId="18" borderId="7" xfId="2" applyBorder="1" applyAlignment="1">
      <alignment horizontal="right"/>
    </xf>
    <xf numFmtId="0" fontId="17" fillId="18" borderId="2" xfId="2" applyBorder="1" applyAlignment="1">
      <alignment horizontal="right"/>
    </xf>
    <xf numFmtId="0" fontId="18" fillId="18" borderId="0" xfId="2" applyFont="1" applyAlignment="1">
      <alignment horizontal="left"/>
    </xf>
    <xf numFmtId="44" fontId="0" fillId="0" borderId="1" xfId="1" applyFont="1" applyFill="1" applyBorder="1"/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4" fillId="0" borderId="0" xfId="0" applyFont="1" applyFill="1" applyAlignment="1">
      <alignment horizontal="center"/>
    </xf>
  </cellXfs>
  <cellStyles count="3">
    <cellStyle name="Currency" xfId="1" builtinId="4"/>
    <cellStyle name="Good" xfId="2" builtinId="26"/>
    <cellStyle name="Normal" xfId="0" builtinId="0"/>
  </cellStyles>
  <dxfs count="3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581024</xdr:colOff>
      <xdr:row>94</xdr:row>
      <xdr:rowOff>9524</xdr:rowOff>
    </xdr:from>
    <xdr:ext cx="4524375" cy="914401"/>
    <xdr:sp macro="" textlink="">
      <xdr:nvSpPr>
        <xdr:cNvPr id="2" name="TextBox 1"/>
        <xdr:cNvSpPr txBox="1"/>
      </xdr:nvSpPr>
      <xdr:spPr>
        <a:xfrm>
          <a:off x="3629024" y="16792574"/>
          <a:ext cx="4524375" cy="91440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/>
            <a:t>Management</a:t>
          </a:r>
          <a:r>
            <a:rPr lang="en-GB" sz="1100" baseline="0"/>
            <a:t> of overspends:</a:t>
          </a:r>
        </a:p>
        <a:p>
          <a:r>
            <a:rPr lang="en-GB" sz="1100" baseline="0"/>
            <a:t>1.  Transfers between individual line items above</a:t>
          </a:r>
        </a:p>
        <a:p>
          <a:r>
            <a:rPr lang="en-GB" sz="1100" baseline="0"/>
            <a:t>2.  Transfer  from Budget Risk Reserve ( if no scope for 1.)</a:t>
          </a:r>
        </a:p>
        <a:p>
          <a:r>
            <a:rPr lang="en-GB" sz="1100" baseline="0"/>
            <a:t>3. Transfer from Unrestricted Reserve if 2. depleted</a:t>
          </a:r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272143</xdr:colOff>
      <xdr:row>37</xdr:row>
      <xdr:rowOff>81643</xdr:rowOff>
    </xdr:from>
    <xdr:to>
      <xdr:col>22</xdr:col>
      <xdr:colOff>503464</xdr:colOff>
      <xdr:row>39</xdr:row>
      <xdr:rowOff>136072</xdr:rowOff>
    </xdr:to>
    <xdr:sp macro="" textlink="">
      <xdr:nvSpPr>
        <xdr:cNvPr id="16" name="Rectangle 15"/>
        <xdr:cNvSpPr/>
      </xdr:nvSpPr>
      <xdr:spPr>
        <a:xfrm>
          <a:off x="13443857" y="7334250"/>
          <a:ext cx="843643" cy="43542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39</xdr:col>
      <xdr:colOff>312964</xdr:colOff>
      <xdr:row>28</xdr:row>
      <xdr:rowOff>13607</xdr:rowOff>
    </xdr:from>
    <xdr:to>
      <xdr:col>41</xdr:col>
      <xdr:colOff>95250</xdr:colOff>
      <xdr:row>30</xdr:row>
      <xdr:rowOff>54429</xdr:rowOff>
    </xdr:to>
    <xdr:sp macro="" textlink="">
      <xdr:nvSpPr>
        <xdr:cNvPr id="17" name="Rectangle 16"/>
        <xdr:cNvSpPr/>
      </xdr:nvSpPr>
      <xdr:spPr>
        <a:xfrm>
          <a:off x="24506464" y="5538107"/>
          <a:ext cx="1006929" cy="43542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J297"/>
  <sheetViews>
    <sheetView zoomScale="80" zoomScaleNormal="80" workbookViewId="0">
      <pane ySplit="3" topLeftCell="A251" activePane="bottomLeft" state="frozen"/>
      <selection activeCell="H1" sqref="H1"/>
      <selection pane="bottomLeft" activeCell="B303" sqref="B303"/>
    </sheetView>
  </sheetViews>
  <sheetFormatPr defaultRowHeight="15" x14ac:dyDescent="0.25"/>
  <cols>
    <col min="1" max="1" width="11.5703125" bestFit="1" customWidth="1"/>
    <col min="2" max="2" width="26.85546875" style="1" bestFit="1" customWidth="1"/>
    <col min="3" max="3" width="14.5703125" style="4" customWidth="1"/>
    <col min="4" max="4" width="14.28515625" style="4" customWidth="1"/>
    <col min="5" max="5" width="11.28515625" style="4" customWidth="1"/>
    <col min="6" max="6" width="13.140625" style="4" customWidth="1"/>
    <col min="7" max="7" width="13.5703125" style="4" customWidth="1"/>
    <col min="8" max="8" width="3" customWidth="1"/>
    <col min="9" max="9" width="11.5703125" customWidth="1"/>
    <col min="10" max="11" width="11.5703125" style="1" hidden="1" customWidth="1"/>
    <col min="12" max="12" width="18.42578125" style="1" hidden="1" customWidth="1"/>
    <col min="13" max="13" width="38.42578125" bestFit="1" customWidth="1"/>
    <col min="14" max="14" width="42.7109375" customWidth="1"/>
    <col min="15" max="15" width="15.140625" style="3" customWidth="1"/>
    <col min="16" max="16" width="12.28515625" style="5" bestFit="1" customWidth="1"/>
    <col min="17" max="17" width="12.28515625" style="5" customWidth="1"/>
    <col min="18" max="18" width="12.28515625" style="5" bestFit="1" customWidth="1"/>
    <col min="19" max="19" width="10.28515625" style="5" customWidth="1"/>
    <col min="20" max="20" width="12.85546875" style="5" customWidth="1"/>
    <col min="21" max="21" width="10.5703125" style="5" customWidth="1"/>
    <col min="22" max="24" width="11.85546875" style="5" customWidth="1"/>
    <col min="25" max="25" width="13.7109375" style="5" customWidth="1"/>
    <col min="26" max="26" width="13.85546875" style="5" customWidth="1"/>
    <col min="27" max="27" width="14" style="5" customWidth="1"/>
    <col min="28" max="31" width="12.42578125" style="5" customWidth="1"/>
    <col min="32" max="32" width="11.7109375" style="5" customWidth="1"/>
    <col min="33" max="33" width="12.140625" style="5" customWidth="1"/>
    <col min="34" max="34" width="9.28515625" style="5" bestFit="1" customWidth="1"/>
    <col min="35" max="35" width="11.28515625" style="5" bestFit="1" customWidth="1"/>
    <col min="36" max="36" width="12.28515625" style="5" bestFit="1" customWidth="1"/>
    <col min="37" max="37" width="11.28515625" style="5" bestFit="1" customWidth="1"/>
    <col min="38" max="38" width="11.28515625" style="5" customWidth="1"/>
    <col min="39" max="39" width="10.28515625" style="5" customWidth="1"/>
    <col min="40" max="42" width="11.28515625" style="5" customWidth="1"/>
    <col min="43" max="43" width="11.28515625" style="5" bestFit="1" customWidth="1"/>
    <col min="44" max="46" width="11.28515625" style="5" customWidth="1"/>
    <col min="47" max="47" width="11.28515625" style="5" bestFit="1" customWidth="1"/>
    <col min="48" max="48" width="12.28515625" customWidth="1"/>
    <col min="49" max="49" width="11.140625" customWidth="1"/>
    <col min="50" max="50" width="16.5703125" customWidth="1"/>
    <col min="53" max="53" width="11.140625" customWidth="1"/>
    <col min="54" max="54" width="11.42578125" customWidth="1"/>
    <col min="55" max="55" width="11.5703125" customWidth="1"/>
    <col min="56" max="56" width="12.5703125" customWidth="1"/>
    <col min="58" max="58" width="12.5703125" customWidth="1"/>
  </cols>
  <sheetData>
    <row r="2" spans="1:62" x14ac:dyDescent="0.25">
      <c r="O2" s="8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</row>
    <row r="3" spans="1:62" ht="45" x14ac:dyDescent="0.25">
      <c r="A3" s="17" t="s">
        <v>9</v>
      </c>
      <c r="B3" s="6" t="s">
        <v>16</v>
      </c>
      <c r="C3" s="18" t="s">
        <v>2</v>
      </c>
      <c r="D3" s="18" t="s">
        <v>14</v>
      </c>
      <c r="E3" s="18" t="s">
        <v>1</v>
      </c>
      <c r="F3" s="18" t="s">
        <v>10</v>
      </c>
      <c r="G3" s="18" t="s">
        <v>11</v>
      </c>
      <c r="I3" s="57" t="s">
        <v>17</v>
      </c>
      <c r="J3" s="57" t="s">
        <v>133</v>
      </c>
      <c r="K3" s="57" t="s">
        <v>164</v>
      </c>
      <c r="L3" s="57" t="s">
        <v>15</v>
      </c>
      <c r="M3" s="57" t="s">
        <v>18</v>
      </c>
      <c r="N3" s="57" t="s">
        <v>16</v>
      </c>
      <c r="O3" s="57" t="s">
        <v>2</v>
      </c>
      <c r="P3" s="16" t="s">
        <v>10</v>
      </c>
      <c r="Q3" s="16" t="s">
        <v>163</v>
      </c>
      <c r="R3" s="10" t="s">
        <v>12</v>
      </c>
      <c r="S3" s="10" t="s">
        <v>23</v>
      </c>
      <c r="T3" s="11" t="s">
        <v>24</v>
      </c>
      <c r="U3" s="11" t="s">
        <v>25</v>
      </c>
      <c r="V3" s="11" t="s">
        <v>27</v>
      </c>
      <c r="W3" s="11" t="s">
        <v>26</v>
      </c>
      <c r="X3" s="11" t="s">
        <v>19</v>
      </c>
      <c r="Y3" s="11" t="s">
        <v>21</v>
      </c>
      <c r="Z3" s="11" t="s">
        <v>28</v>
      </c>
      <c r="AA3" s="11" t="s">
        <v>29</v>
      </c>
      <c r="AB3" s="11" t="s">
        <v>30</v>
      </c>
      <c r="AC3" s="11" t="s">
        <v>31</v>
      </c>
      <c r="AD3" s="11" t="s">
        <v>32</v>
      </c>
      <c r="AE3" s="11" t="s">
        <v>5</v>
      </c>
      <c r="AF3" s="11" t="s">
        <v>33</v>
      </c>
      <c r="AG3" s="12" t="s">
        <v>13</v>
      </c>
      <c r="AH3" s="12" t="s">
        <v>34</v>
      </c>
      <c r="AI3" s="12" t="s">
        <v>35</v>
      </c>
      <c r="AJ3" s="12" t="s">
        <v>36</v>
      </c>
      <c r="AK3" s="12" t="s">
        <v>37</v>
      </c>
      <c r="AL3" s="12" t="s">
        <v>38</v>
      </c>
      <c r="AM3" s="12" t="s">
        <v>39</v>
      </c>
      <c r="AN3" s="12" t="s">
        <v>40</v>
      </c>
      <c r="AO3" s="12" t="s">
        <v>41</v>
      </c>
      <c r="AP3" s="12" t="s">
        <v>329</v>
      </c>
      <c r="AQ3" s="12" t="s">
        <v>42</v>
      </c>
      <c r="AR3" s="12" t="s">
        <v>392</v>
      </c>
      <c r="AS3" s="12" t="s">
        <v>415</v>
      </c>
      <c r="AT3" s="12" t="s">
        <v>43</v>
      </c>
      <c r="AU3" s="13" t="s">
        <v>44</v>
      </c>
      <c r="AV3" s="13" t="s">
        <v>45</v>
      </c>
      <c r="AW3" s="13" t="s">
        <v>46</v>
      </c>
      <c r="AX3" s="13" t="s">
        <v>47</v>
      </c>
      <c r="AY3" s="13" t="s">
        <v>48</v>
      </c>
      <c r="AZ3" s="13" t="s">
        <v>49</v>
      </c>
      <c r="BA3" s="13" t="s">
        <v>50</v>
      </c>
      <c r="BB3" s="13" t="s">
        <v>51</v>
      </c>
      <c r="BC3" s="14" t="s">
        <v>52</v>
      </c>
      <c r="BD3" s="14" t="s">
        <v>53</v>
      </c>
      <c r="BE3" s="14" t="s">
        <v>6</v>
      </c>
      <c r="BF3" s="14" t="s">
        <v>54</v>
      </c>
      <c r="BG3" s="58"/>
      <c r="BH3" s="58"/>
      <c r="BI3" s="58"/>
      <c r="BJ3" s="15"/>
    </row>
    <row r="4" spans="1:62" s="24" customFormat="1" ht="23.25" x14ac:dyDescent="0.35">
      <c r="A4" s="78" t="s">
        <v>217</v>
      </c>
      <c r="B4" s="61"/>
      <c r="C4" s="79"/>
      <c r="D4" s="79"/>
      <c r="E4" s="79"/>
      <c r="F4" s="79"/>
      <c r="G4" s="79"/>
      <c r="I4" s="80"/>
      <c r="J4" s="80"/>
      <c r="K4" s="80"/>
      <c r="L4" s="80"/>
      <c r="M4" s="80"/>
      <c r="N4" s="80"/>
      <c r="O4" s="80"/>
      <c r="P4" s="81"/>
      <c r="Q4" s="81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</row>
    <row r="5" spans="1:62" x14ac:dyDescent="0.25">
      <c r="A5" s="63">
        <v>43910</v>
      </c>
      <c r="B5" s="65" t="s">
        <v>1</v>
      </c>
      <c r="C5" s="66">
        <f>SUM(D5:G5)</f>
        <v>10</v>
      </c>
      <c r="D5" s="66"/>
      <c r="E5" s="66">
        <v>10</v>
      </c>
      <c r="F5" s="66"/>
      <c r="G5" s="66"/>
      <c r="I5" s="63">
        <v>43922</v>
      </c>
      <c r="J5" s="64">
        <v>43922</v>
      </c>
      <c r="K5" s="65" t="s">
        <v>165</v>
      </c>
      <c r="L5" s="61" t="s">
        <v>166</v>
      </c>
      <c r="M5" s="62" t="s">
        <v>167</v>
      </c>
      <c r="N5" s="62" t="s">
        <v>168</v>
      </c>
      <c r="O5" s="66">
        <f>SUM(P5:Q5)</f>
        <v>78</v>
      </c>
      <c r="P5" s="66">
        <v>3.72</v>
      </c>
      <c r="Q5" s="66">
        <f>SUM(R5:BJ5)</f>
        <v>74.28</v>
      </c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>
        <v>74.28</v>
      </c>
      <c r="AO5" s="66"/>
      <c r="AP5" s="66"/>
      <c r="AQ5" s="66"/>
      <c r="AR5" s="66"/>
      <c r="AS5" s="66"/>
      <c r="AT5" s="66"/>
      <c r="AU5" s="66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</row>
    <row r="6" spans="1:62" x14ac:dyDescent="0.25">
      <c r="A6" s="63">
        <v>43913</v>
      </c>
      <c r="B6" s="65" t="s">
        <v>1</v>
      </c>
      <c r="C6" s="66">
        <f t="shared" ref="C6:C28" si="0">SUM(D6:G6)</f>
        <v>50</v>
      </c>
      <c r="D6" s="66"/>
      <c r="E6" s="66">
        <v>50</v>
      </c>
      <c r="F6" s="66"/>
      <c r="G6" s="66"/>
      <c r="I6" s="63">
        <v>43922</v>
      </c>
      <c r="J6" s="64">
        <v>43922</v>
      </c>
      <c r="K6" s="65" t="s">
        <v>165</v>
      </c>
      <c r="L6" s="61" t="s">
        <v>166</v>
      </c>
      <c r="M6" s="62" t="s">
        <v>167</v>
      </c>
      <c r="N6" s="62" t="s">
        <v>169</v>
      </c>
      <c r="O6" s="66">
        <f>SUM(P6:Q6)</f>
        <v>86</v>
      </c>
      <c r="P6" s="66">
        <v>4.0599999999999996</v>
      </c>
      <c r="Q6" s="66">
        <f>SUM(R6:BJ6)</f>
        <v>81.94</v>
      </c>
      <c r="R6" s="66"/>
      <c r="S6" s="66"/>
      <c r="T6" s="66"/>
      <c r="U6" s="66">
        <v>81.94</v>
      </c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</row>
    <row r="7" spans="1:62" x14ac:dyDescent="0.25">
      <c r="A7" s="63">
        <v>43916</v>
      </c>
      <c r="B7" s="65" t="s">
        <v>1</v>
      </c>
      <c r="C7" s="66">
        <f t="shared" si="0"/>
        <v>100</v>
      </c>
      <c r="D7" s="66"/>
      <c r="E7" s="66">
        <v>100</v>
      </c>
      <c r="F7" s="66"/>
      <c r="G7" s="66"/>
      <c r="I7" s="63">
        <v>43912</v>
      </c>
      <c r="J7" s="64">
        <v>43935</v>
      </c>
      <c r="K7" s="65" t="s">
        <v>170</v>
      </c>
      <c r="L7" s="61" t="s">
        <v>171</v>
      </c>
      <c r="M7" s="67" t="s">
        <v>147</v>
      </c>
      <c r="N7" s="67" t="s">
        <v>172</v>
      </c>
      <c r="O7" s="66">
        <f t="shared" ref="O7:O28" si="1">SUM(P7:Q7)</f>
        <v>66.91</v>
      </c>
      <c r="P7" s="66">
        <v>11.16</v>
      </c>
      <c r="Q7" s="66">
        <f t="shared" ref="Q7:Q28" si="2">SUM(R7:BJ7)</f>
        <v>55.75</v>
      </c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>
        <v>55.75</v>
      </c>
      <c r="AU7" s="66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</row>
    <row r="8" spans="1:62" x14ac:dyDescent="0.25">
      <c r="A8" s="63">
        <v>43934</v>
      </c>
      <c r="B8" s="65" t="s">
        <v>1</v>
      </c>
      <c r="C8" s="66">
        <f t="shared" si="0"/>
        <v>25</v>
      </c>
      <c r="D8" s="66"/>
      <c r="E8" s="66">
        <v>25</v>
      </c>
      <c r="F8" s="66"/>
      <c r="G8" s="66"/>
      <c r="I8" s="63">
        <v>43934</v>
      </c>
      <c r="J8" s="64">
        <v>43951</v>
      </c>
      <c r="K8" s="65" t="s">
        <v>173</v>
      </c>
      <c r="L8" s="65" t="s">
        <v>174</v>
      </c>
      <c r="M8" s="67" t="s">
        <v>21</v>
      </c>
      <c r="N8" s="67" t="s">
        <v>175</v>
      </c>
      <c r="O8" s="66">
        <f t="shared" si="1"/>
        <v>12</v>
      </c>
      <c r="P8" s="66">
        <v>2</v>
      </c>
      <c r="Q8" s="66">
        <f t="shared" si="2"/>
        <v>10</v>
      </c>
      <c r="R8" s="66"/>
      <c r="S8" s="66"/>
      <c r="T8" s="66"/>
      <c r="U8" s="66"/>
      <c r="V8" s="66"/>
      <c r="W8" s="66"/>
      <c r="X8" s="66"/>
      <c r="Y8" s="66">
        <v>10</v>
      </c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</row>
    <row r="9" spans="1:62" x14ac:dyDescent="0.25">
      <c r="A9" s="63">
        <v>43937</v>
      </c>
      <c r="B9" s="65" t="s">
        <v>205</v>
      </c>
      <c r="C9" s="66">
        <f t="shared" si="0"/>
        <v>973.47</v>
      </c>
      <c r="D9" s="66"/>
      <c r="E9" s="66"/>
      <c r="F9" s="66">
        <v>973.47</v>
      </c>
      <c r="G9" s="66"/>
      <c r="I9" s="67"/>
      <c r="J9" s="64">
        <v>43946</v>
      </c>
      <c r="K9" s="65" t="s">
        <v>173</v>
      </c>
      <c r="L9" s="69"/>
      <c r="M9" s="67" t="s">
        <v>12</v>
      </c>
      <c r="N9" s="67" t="s">
        <v>177</v>
      </c>
      <c r="O9" s="66">
        <f t="shared" si="1"/>
        <v>3562.89</v>
      </c>
      <c r="P9" s="66"/>
      <c r="Q9" s="66">
        <f t="shared" si="2"/>
        <v>3562.89</v>
      </c>
      <c r="R9" s="66">
        <v>3562.89</v>
      </c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</row>
    <row r="10" spans="1:62" x14ac:dyDescent="0.25">
      <c r="A10" s="63">
        <v>43938</v>
      </c>
      <c r="B10" s="65" t="s">
        <v>1</v>
      </c>
      <c r="C10" s="66">
        <f t="shared" si="0"/>
        <v>24</v>
      </c>
      <c r="D10" s="66"/>
      <c r="E10" s="66">
        <v>24</v>
      </c>
      <c r="F10" s="66"/>
      <c r="G10" s="66"/>
      <c r="I10" s="67"/>
      <c r="J10" s="64">
        <v>43946</v>
      </c>
      <c r="K10" s="65" t="s">
        <v>173</v>
      </c>
      <c r="L10" s="69"/>
      <c r="M10" s="67" t="s">
        <v>159</v>
      </c>
      <c r="N10" s="67" t="s">
        <v>178</v>
      </c>
      <c r="O10" s="66">
        <f t="shared" si="1"/>
        <v>683.92</v>
      </c>
      <c r="P10" s="66"/>
      <c r="Q10" s="66">
        <f t="shared" si="2"/>
        <v>683.92</v>
      </c>
      <c r="R10" s="66">
        <v>683.92</v>
      </c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</row>
    <row r="11" spans="1:62" x14ac:dyDescent="0.25">
      <c r="A11" s="63">
        <v>43930</v>
      </c>
      <c r="B11" s="65" t="s">
        <v>206</v>
      </c>
      <c r="C11" s="66">
        <f t="shared" si="0"/>
        <v>91934</v>
      </c>
      <c r="D11" s="66">
        <v>91934</v>
      </c>
      <c r="E11" s="66"/>
      <c r="F11" s="66"/>
      <c r="G11" s="66"/>
      <c r="I11" s="63">
        <v>43942</v>
      </c>
      <c r="J11" s="64">
        <v>43942</v>
      </c>
      <c r="K11" s="65" t="s">
        <v>170</v>
      </c>
      <c r="L11" s="69"/>
      <c r="M11" s="67" t="s">
        <v>176</v>
      </c>
      <c r="N11" s="67" t="s">
        <v>179</v>
      </c>
      <c r="O11" s="66">
        <f t="shared" si="1"/>
        <v>331.5</v>
      </c>
      <c r="P11" s="66"/>
      <c r="Q11" s="66">
        <f t="shared" si="2"/>
        <v>331.5</v>
      </c>
      <c r="R11" s="66">
        <v>331.5</v>
      </c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</row>
    <row r="12" spans="1:62" x14ac:dyDescent="0.25">
      <c r="A12" s="63">
        <v>43941</v>
      </c>
      <c r="B12" s="65" t="s">
        <v>213</v>
      </c>
      <c r="C12" s="66">
        <f t="shared" si="0"/>
        <v>147</v>
      </c>
      <c r="D12" s="66"/>
      <c r="E12" s="66"/>
      <c r="F12" s="66"/>
      <c r="G12" s="66">
        <v>147</v>
      </c>
      <c r="I12" s="63">
        <v>43921</v>
      </c>
      <c r="J12" s="64">
        <v>43951</v>
      </c>
      <c r="K12" s="65" t="s">
        <v>173</v>
      </c>
      <c r="L12" s="65" t="s">
        <v>181</v>
      </c>
      <c r="M12" s="67" t="s">
        <v>13</v>
      </c>
      <c r="N12" s="67" t="s">
        <v>180</v>
      </c>
      <c r="O12" s="66">
        <f t="shared" si="1"/>
        <v>1647.6</v>
      </c>
      <c r="P12" s="66">
        <v>274.60000000000002</v>
      </c>
      <c r="Q12" s="66">
        <f t="shared" si="2"/>
        <v>1373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>
        <v>1373</v>
      </c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</row>
    <row r="13" spans="1:62" x14ac:dyDescent="0.25">
      <c r="A13" s="63">
        <v>43942</v>
      </c>
      <c r="B13" s="65" t="s">
        <v>1</v>
      </c>
      <c r="C13" s="66">
        <f t="shared" si="0"/>
        <v>50</v>
      </c>
      <c r="D13" s="66"/>
      <c r="E13" s="66">
        <v>50</v>
      </c>
      <c r="F13" s="66"/>
      <c r="G13" s="66"/>
      <c r="I13" s="63">
        <v>43920</v>
      </c>
      <c r="J13" s="64">
        <v>43951</v>
      </c>
      <c r="K13" s="65" t="s">
        <v>173</v>
      </c>
      <c r="L13" s="65" t="s">
        <v>183</v>
      </c>
      <c r="M13" s="67" t="s">
        <v>148</v>
      </c>
      <c r="N13" s="67" t="s">
        <v>182</v>
      </c>
      <c r="O13" s="66">
        <f t="shared" si="1"/>
        <v>68.39</v>
      </c>
      <c r="P13" s="66">
        <v>11.4</v>
      </c>
      <c r="Q13" s="66">
        <f t="shared" si="2"/>
        <v>56.99</v>
      </c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>
        <v>56.99</v>
      </c>
      <c r="AM13" s="66"/>
      <c r="AN13" s="66"/>
      <c r="AO13" s="66"/>
      <c r="AP13" s="66"/>
      <c r="AQ13" s="66"/>
      <c r="AR13" s="66"/>
      <c r="AS13" s="66"/>
      <c r="AT13" s="66"/>
      <c r="AU13" s="66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</row>
    <row r="14" spans="1:62" x14ac:dyDescent="0.25">
      <c r="A14" s="63">
        <v>43942</v>
      </c>
      <c r="B14" s="65" t="s">
        <v>1</v>
      </c>
      <c r="C14" s="66">
        <f t="shared" si="0"/>
        <v>75</v>
      </c>
      <c r="D14" s="66"/>
      <c r="E14" s="66">
        <v>75</v>
      </c>
      <c r="F14" s="66"/>
      <c r="G14" s="66"/>
      <c r="I14" s="63">
        <v>43921</v>
      </c>
      <c r="J14" s="64">
        <v>43951</v>
      </c>
      <c r="K14" s="65" t="s">
        <v>173</v>
      </c>
      <c r="L14" s="65" t="s">
        <v>186</v>
      </c>
      <c r="M14" s="67" t="s">
        <v>184</v>
      </c>
      <c r="N14" s="67" t="s">
        <v>185</v>
      </c>
      <c r="O14" s="66">
        <f t="shared" si="1"/>
        <v>211.55</v>
      </c>
      <c r="P14" s="66">
        <v>35.25</v>
      </c>
      <c r="Q14" s="66">
        <f t="shared" si="2"/>
        <v>176.3</v>
      </c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>
        <v>176.3</v>
      </c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</row>
    <row r="15" spans="1:62" x14ac:dyDescent="0.25">
      <c r="A15" s="63">
        <v>43943</v>
      </c>
      <c r="B15" s="65" t="s">
        <v>1</v>
      </c>
      <c r="C15" s="66">
        <f t="shared" si="0"/>
        <v>50</v>
      </c>
      <c r="D15" s="66"/>
      <c r="E15" s="66">
        <v>50</v>
      </c>
      <c r="F15" s="66"/>
      <c r="G15" s="66"/>
      <c r="I15" s="63">
        <v>43922</v>
      </c>
      <c r="J15" s="64">
        <v>43951</v>
      </c>
      <c r="K15" s="65" t="s">
        <v>173</v>
      </c>
      <c r="L15" s="65" t="s">
        <v>187</v>
      </c>
      <c r="M15" s="67" t="s">
        <v>158</v>
      </c>
      <c r="N15" s="67" t="s">
        <v>188</v>
      </c>
      <c r="O15" s="66">
        <f t="shared" si="1"/>
        <v>270.38</v>
      </c>
      <c r="P15" s="66">
        <v>45.06</v>
      </c>
      <c r="Q15" s="66">
        <f t="shared" si="2"/>
        <v>225.32</v>
      </c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>
        <v>225.32</v>
      </c>
      <c r="AN15" s="66"/>
      <c r="AO15" s="66"/>
      <c r="AP15" s="66"/>
      <c r="AQ15" s="66"/>
      <c r="AR15" s="66"/>
      <c r="AS15" s="66"/>
      <c r="AT15" s="66"/>
      <c r="AU15" s="66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</row>
    <row r="16" spans="1:62" x14ac:dyDescent="0.25">
      <c r="A16" s="63">
        <v>43945</v>
      </c>
      <c r="B16" s="65" t="s">
        <v>214</v>
      </c>
      <c r="C16" s="66">
        <f t="shared" si="0"/>
        <v>566.61</v>
      </c>
      <c r="D16" s="66"/>
      <c r="E16" s="66"/>
      <c r="F16" s="66"/>
      <c r="G16" s="66">
        <v>566.61</v>
      </c>
      <c r="I16" s="67"/>
      <c r="J16" s="65"/>
      <c r="K16" s="65"/>
      <c r="L16" s="65"/>
      <c r="M16" s="67"/>
      <c r="N16" s="67"/>
      <c r="O16" s="66">
        <f t="shared" si="1"/>
        <v>0</v>
      </c>
      <c r="P16" s="66"/>
      <c r="Q16" s="66">
        <f t="shared" si="2"/>
        <v>0</v>
      </c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</row>
    <row r="17" spans="1:62" x14ac:dyDescent="0.25">
      <c r="A17" s="67"/>
      <c r="B17" s="65"/>
      <c r="C17" s="66">
        <f t="shared" si="0"/>
        <v>0</v>
      </c>
      <c r="D17" s="66"/>
      <c r="E17" s="66"/>
      <c r="F17" s="66"/>
      <c r="G17" s="66"/>
      <c r="I17" s="63">
        <v>43914</v>
      </c>
      <c r="J17" s="64">
        <v>43951</v>
      </c>
      <c r="K17" s="65" t="s">
        <v>173</v>
      </c>
      <c r="L17" s="65" t="s">
        <v>189</v>
      </c>
      <c r="M17" s="67" t="s">
        <v>190</v>
      </c>
      <c r="N17" s="67" t="s">
        <v>191</v>
      </c>
      <c r="O17" s="66">
        <f t="shared" si="1"/>
        <v>3119.5899999999997</v>
      </c>
      <c r="P17" s="66">
        <v>519.92999999999995</v>
      </c>
      <c r="Q17" s="66">
        <f t="shared" si="2"/>
        <v>2599.66</v>
      </c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>
        <v>2599.66</v>
      </c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</row>
    <row r="18" spans="1:62" x14ac:dyDescent="0.25">
      <c r="A18" s="67"/>
      <c r="B18" s="65"/>
      <c r="C18" s="66">
        <f t="shared" si="0"/>
        <v>0</v>
      </c>
      <c r="D18" s="66"/>
      <c r="E18" s="66"/>
      <c r="F18" s="66"/>
      <c r="G18" s="66"/>
      <c r="I18" s="63">
        <v>43935</v>
      </c>
      <c r="J18" s="64">
        <v>43951</v>
      </c>
      <c r="K18" s="65" t="s">
        <v>173</v>
      </c>
      <c r="L18" s="61" t="s">
        <v>193</v>
      </c>
      <c r="M18" s="67" t="s">
        <v>192</v>
      </c>
      <c r="N18" s="67" t="s">
        <v>194</v>
      </c>
      <c r="O18" s="66">
        <f t="shared" si="1"/>
        <v>204</v>
      </c>
      <c r="P18" s="66">
        <v>34</v>
      </c>
      <c r="Q18" s="66">
        <f t="shared" si="2"/>
        <v>170</v>
      </c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>
        <v>170</v>
      </c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</row>
    <row r="19" spans="1:62" x14ac:dyDescent="0.25">
      <c r="A19" s="67"/>
      <c r="B19" s="65"/>
      <c r="C19" s="66">
        <f t="shared" si="0"/>
        <v>0</v>
      </c>
      <c r="D19" s="66"/>
      <c r="E19" s="66"/>
      <c r="F19" s="66"/>
      <c r="G19" s="66"/>
      <c r="I19" s="63">
        <v>43914</v>
      </c>
      <c r="J19" s="64">
        <v>43951</v>
      </c>
      <c r="K19" s="65" t="s">
        <v>173</v>
      </c>
      <c r="L19" s="65" t="s">
        <v>189</v>
      </c>
      <c r="M19" s="67" t="s">
        <v>190</v>
      </c>
      <c r="N19" s="67" t="s">
        <v>195</v>
      </c>
      <c r="O19" s="66">
        <f t="shared" si="1"/>
        <v>317.48</v>
      </c>
      <c r="P19" s="66">
        <v>52.91</v>
      </c>
      <c r="Q19" s="66">
        <f t="shared" si="2"/>
        <v>264.57</v>
      </c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>
        <v>264.57</v>
      </c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</row>
    <row r="20" spans="1:62" x14ac:dyDescent="0.25">
      <c r="A20" s="67"/>
      <c r="B20" s="65"/>
      <c r="C20" s="66">
        <f t="shared" si="0"/>
        <v>0</v>
      </c>
      <c r="D20" s="66"/>
      <c r="E20" s="66"/>
      <c r="F20" s="66"/>
      <c r="G20" s="66"/>
      <c r="I20" s="63">
        <v>43927</v>
      </c>
      <c r="J20" s="64">
        <v>43951</v>
      </c>
      <c r="K20" s="65" t="s">
        <v>173</v>
      </c>
      <c r="L20" s="70"/>
      <c r="M20" s="67" t="s">
        <v>196</v>
      </c>
      <c r="N20" s="67" t="s">
        <v>197</v>
      </c>
      <c r="O20" s="66">
        <f t="shared" si="1"/>
        <v>190.4</v>
      </c>
      <c r="P20" s="66"/>
      <c r="Q20" s="66">
        <f t="shared" si="2"/>
        <v>190.4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>
        <v>190.4</v>
      </c>
      <c r="AP20" s="66"/>
      <c r="AQ20" s="66"/>
      <c r="AR20" s="66"/>
      <c r="AS20" s="66"/>
      <c r="AT20" s="66"/>
      <c r="AU20" s="66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</row>
    <row r="21" spans="1:62" x14ac:dyDescent="0.25">
      <c r="A21" s="67"/>
      <c r="B21" s="65"/>
      <c r="C21" s="66">
        <f t="shared" si="0"/>
        <v>0</v>
      </c>
      <c r="D21" s="66"/>
      <c r="E21" s="66"/>
      <c r="F21" s="66"/>
      <c r="G21" s="66"/>
      <c r="I21" s="63">
        <v>43745</v>
      </c>
      <c r="J21" s="64">
        <v>43924</v>
      </c>
      <c r="K21" s="65" t="s">
        <v>173</v>
      </c>
      <c r="L21" s="65" t="s">
        <v>198</v>
      </c>
      <c r="M21" s="67" t="s">
        <v>199</v>
      </c>
      <c r="N21" s="67" t="s">
        <v>200</v>
      </c>
      <c r="O21" s="66">
        <f t="shared" si="1"/>
        <v>263.39999999999998</v>
      </c>
      <c r="P21" s="66">
        <v>43.9</v>
      </c>
      <c r="Q21" s="66">
        <f t="shared" si="2"/>
        <v>219.5</v>
      </c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>
        <v>219.5</v>
      </c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</row>
    <row r="22" spans="1:62" x14ac:dyDescent="0.25">
      <c r="A22" s="67"/>
      <c r="B22" s="65"/>
      <c r="C22" s="66">
        <f t="shared" si="0"/>
        <v>0</v>
      </c>
      <c r="D22" s="66"/>
      <c r="E22" s="66"/>
      <c r="F22" s="66"/>
      <c r="G22" s="66"/>
      <c r="I22" s="63">
        <v>43907</v>
      </c>
      <c r="J22" s="64">
        <v>43951</v>
      </c>
      <c r="K22" s="65" t="s">
        <v>173</v>
      </c>
      <c r="L22" s="65" t="s">
        <v>203</v>
      </c>
      <c r="M22" s="67" t="s">
        <v>201</v>
      </c>
      <c r="N22" s="67" t="s">
        <v>202</v>
      </c>
      <c r="O22" s="66">
        <f t="shared" si="1"/>
        <v>23.97</v>
      </c>
      <c r="P22" s="66">
        <v>3.99</v>
      </c>
      <c r="Q22" s="66">
        <f t="shared" si="2"/>
        <v>19.98</v>
      </c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>
        <v>19.98</v>
      </c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</row>
    <row r="23" spans="1:62" x14ac:dyDescent="0.25">
      <c r="A23" s="67"/>
      <c r="B23" s="65"/>
      <c r="C23" s="66">
        <f t="shared" si="0"/>
        <v>0</v>
      </c>
      <c r="D23" s="66"/>
      <c r="E23" s="66"/>
      <c r="F23" s="66"/>
      <c r="G23" s="66"/>
      <c r="I23" s="63">
        <v>43900</v>
      </c>
      <c r="J23" s="64">
        <v>43951</v>
      </c>
      <c r="K23" s="65" t="s">
        <v>173</v>
      </c>
      <c r="L23" s="65" t="s">
        <v>203</v>
      </c>
      <c r="M23" s="67" t="s">
        <v>201</v>
      </c>
      <c r="N23" s="67" t="s">
        <v>204</v>
      </c>
      <c r="O23" s="66">
        <f t="shared" si="1"/>
        <v>7.46</v>
      </c>
      <c r="P23" s="66">
        <v>1.24</v>
      </c>
      <c r="Q23" s="66">
        <f t="shared" si="2"/>
        <v>6.22</v>
      </c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>
        <v>6.22</v>
      </c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</row>
    <row r="24" spans="1:62" hidden="1" x14ac:dyDescent="0.25">
      <c r="A24" s="67"/>
      <c r="B24" s="65"/>
      <c r="C24" s="66">
        <f t="shared" si="0"/>
        <v>0</v>
      </c>
      <c r="D24" s="66"/>
      <c r="E24" s="66"/>
      <c r="F24" s="66"/>
      <c r="G24" s="66"/>
      <c r="I24" s="67"/>
      <c r="J24" s="65"/>
      <c r="K24" s="65"/>
      <c r="L24" s="65"/>
      <c r="M24" s="67"/>
      <c r="N24" s="67"/>
      <c r="O24" s="66">
        <f t="shared" si="1"/>
        <v>0</v>
      </c>
      <c r="P24" s="66"/>
      <c r="Q24" s="66">
        <f t="shared" si="2"/>
        <v>0</v>
      </c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</row>
    <row r="25" spans="1:62" hidden="1" x14ac:dyDescent="0.25">
      <c r="A25" s="67"/>
      <c r="B25" s="65"/>
      <c r="C25" s="66">
        <f t="shared" si="0"/>
        <v>0</v>
      </c>
      <c r="D25" s="66"/>
      <c r="E25" s="66"/>
      <c r="F25" s="66"/>
      <c r="G25" s="66"/>
      <c r="I25" s="67"/>
      <c r="J25" s="65"/>
      <c r="K25" s="65"/>
      <c r="L25" s="65"/>
      <c r="M25" s="67"/>
      <c r="N25" s="67"/>
      <c r="O25" s="66">
        <f t="shared" si="1"/>
        <v>0</v>
      </c>
      <c r="P25" s="66"/>
      <c r="Q25" s="66">
        <f t="shared" si="2"/>
        <v>0</v>
      </c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</row>
    <row r="26" spans="1:62" hidden="1" x14ac:dyDescent="0.25">
      <c r="A26" s="67"/>
      <c r="B26" s="65"/>
      <c r="C26" s="66">
        <f t="shared" si="0"/>
        <v>0</v>
      </c>
      <c r="D26" s="66"/>
      <c r="E26" s="66"/>
      <c r="F26" s="66"/>
      <c r="G26" s="66"/>
      <c r="I26" s="67"/>
      <c r="J26" s="65"/>
      <c r="K26" s="65"/>
      <c r="L26" s="65"/>
      <c r="M26" s="67"/>
      <c r="N26" s="67"/>
      <c r="O26" s="66">
        <f t="shared" si="1"/>
        <v>0</v>
      </c>
      <c r="P26" s="66"/>
      <c r="Q26" s="66">
        <f t="shared" si="2"/>
        <v>0</v>
      </c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</row>
    <row r="27" spans="1:62" hidden="1" x14ac:dyDescent="0.25">
      <c r="A27" s="67"/>
      <c r="B27" s="65"/>
      <c r="C27" s="66">
        <f t="shared" si="0"/>
        <v>0</v>
      </c>
      <c r="D27" s="66"/>
      <c r="E27" s="66"/>
      <c r="F27" s="66"/>
      <c r="G27" s="66"/>
      <c r="I27" s="67"/>
      <c r="J27" s="65"/>
      <c r="K27" s="65"/>
      <c r="L27" s="65"/>
      <c r="M27" s="67"/>
      <c r="N27" s="67"/>
      <c r="O27" s="66">
        <f t="shared" si="1"/>
        <v>0</v>
      </c>
      <c r="P27" s="66"/>
      <c r="Q27" s="66">
        <f t="shared" si="2"/>
        <v>0</v>
      </c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</row>
    <row r="28" spans="1:62" hidden="1" x14ac:dyDescent="0.25">
      <c r="A28" s="67"/>
      <c r="B28" s="65"/>
      <c r="C28" s="66">
        <f t="shared" si="0"/>
        <v>0</v>
      </c>
      <c r="D28" s="66"/>
      <c r="E28" s="66"/>
      <c r="F28" s="66"/>
      <c r="G28" s="66"/>
      <c r="I28" s="67"/>
      <c r="J28" s="65"/>
      <c r="K28" s="65"/>
      <c r="L28" s="65"/>
      <c r="M28" s="67"/>
      <c r="N28" s="67"/>
      <c r="O28" s="66">
        <f t="shared" si="1"/>
        <v>0</v>
      </c>
      <c r="P28" s="66"/>
      <c r="Q28" s="66">
        <f t="shared" si="2"/>
        <v>0</v>
      </c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</row>
    <row r="29" spans="1:62" ht="15.75" thickBot="1" x14ac:dyDescent="0.3">
      <c r="A29" s="67"/>
      <c r="B29" s="65"/>
      <c r="C29" s="68">
        <f>SUM(C5:C28)</f>
        <v>94005.08</v>
      </c>
      <c r="D29" s="68">
        <f>SUM(D5:D28)</f>
        <v>91934</v>
      </c>
      <c r="E29" s="68">
        <f>SUM(E5:E28)</f>
        <v>384</v>
      </c>
      <c r="F29" s="68">
        <f>SUM(F5:F28)</f>
        <v>973.47</v>
      </c>
      <c r="G29" s="68">
        <f>SUM(G5:G28)</f>
        <v>713.61</v>
      </c>
      <c r="I29" s="67"/>
      <c r="J29" s="65"/>
      <c r="K29" s="65"/>
      <c r="L29" s="65"/>
      <c r="M29" s="67"/>
      <c r="N29" s="67"/>
      <c r="O29" s="68">
        <f>SUM(O5:O28)</f>
        <v>11145.439999999997</v>
      </c>
      <c r="P29" s="68">
        <f t="shared" ref="P29:BJ29" si="3">SUM(P5:P28)</f>
        <v>1043.22</v>
      </c>
      <c r="Q29" s="68">
        <f t="shared" si="3"/>
        <v>10102.219999999998</v>
      </c>
      <c r="R29" s="68">
        <f t="shared" si="3"/>
        <v>4578.3099999999995</v>
      </c>
      <c r="S29" s="68">
        <f t="shared" si="3"/>
        <v>0</v>
      </c>
      <c r="T29" s="68">
        <f t="shared" si="3"/>
        <v>0</v>
      </c>
      <c r="U29" s="68">
        <f t="shared" si="3"/>
        <v>81.94</v>
      </c>
      <c r="V29" s="68">
        <f t="shared" si="3"/>
        <v>0</v>
      </c>
      <c r="W29" s="68">
        <f t="shared" si="3"/>
        <v>0</v>
      </c>
      <c r="X29" s="68">
        <f t="shared" si="3"/>
        <v>0</v>
      </c>
      <c r="Y29" s="68">
        <f t="shared" si="3"/>
        <v>10</v>
      </c>
      <c r="Z29" s="68">
        <f t="shared" si="3"/>
        <v>0</v>
      </c>
      <c r="AA29" s="68">
        <f t="shared" si="3"/>
        <v>0</v>
      </c>
      <c r="AB29" s="68">
        <f t="shared" si="3"/>
        <v>0</v>
      </c>
      <c r="AC29" s="68">
        <f t="shared" si="3"/>
        <v>0</v>
      </c>
      <c r="AD29" s="68">
        <f t="shared" si="3"/>
        <v>0</v>
      </c>
      <c r="AE29" s="68">
        <f t="shared" si="3"/>
        <v>0</v>
      </c>
      <c r="AF29" s="68">
        <f t="shared" si="3"/>
        <v>0</v>
      </c>
      <c r="AG29" s="68">
        <f t="shared" si="3"/>
        <v>1373</v>
      </c>
      <c r="AH29" s="68">
        <f t="shared" si="3"/>
        <v>0</v>
      </c>
      <c r="AI29" s="68">
        <f t="shared" si="3"/>
        <v>680.27</v>
      </c>
      <c r="AJ29" s="68">
        <f t="shared" si="3"/>
        <v>2599.66</v>
      </c>
      <c r="AK29" s="68">
        <f t="shared" si="3"/>
        <v>176.3</v>
      </c>
      <c r="AL29" s="68">
        <f t="shared" si="3"/>
        <v>56.99</v>
      </c>
      <c r="AM29" s="68">
        <f t="shared" si="3"/>
        <v>225.32</v>
      </c>
      <c r="AN29" s="68">
        <f t="shared" si="3"/>
        <v>74.28</v>
      </c>
      <c r="AO29" s="68">
        <f t="shared" si="3"/>
        <v>190.4</v>
      </c>
      <c r="AP29" s="68"/>
      <c r="AQ29" s="68">
        <f t="shared" si="3"/>
        <v>0</v>
      </c>
      <c r="AR29" s="68"/>
      <c r="AS29" s="68"/>
      <c r="AT29" s="68">
        <f t="shared" si="3"/>
        <v>55.75</v>
      </c>
      <c r="AU29" s="68">
        <f t="shared" si="3"/>
        <v>0</v>
      </c>
      <c r="AV29" s="68">
        <f t="shared" si="3"/>
        <v>0</v>
      </c>
      <c r="AW29" s="68">
        <f t="shared" si="3"/>
        <v>0</v>
      </c>
      <c r="AX29" s="68">
        <f t="shared" si="3"/>
        <v>0</v>
      </c>
      <c r="AY29" s="68">
        <f t="shared" si="3"/>
        <v>0</v>
      </c>
      <c r="AZ29" s="68">
        <f t="shared" si="3"/>
        <v>0</v>
      </c>
      <c r="BA29" s="68">
        <f t="shared" si="3"/>
        <v>0</v>
      </c>
      <c r="BB29" s="68">
        <f t="shared" si="3"/>
        <v>0</v>
      </c>
      <c r="BC29" s="68">
        <f t="shared" si="3"/>
        <v>0</v>
      </c>
      <c r="BD29" s="68">
        <f t="shared" si="3"/>
        <v>0</v>
      </c>
      <c r="BE29" s="68">
        <f t="shared" si="3"/>
        <v>0</v>
      </c>
      <c r="BF29" s="68">
        <f t="shared" si="3"/>
        <v>0</v>
      </c>
      <c r="BG29" s="68">
        <f t="shared" si="3"/>
        <v>0</v>
      </c>
      <c r="BH29" s="68">
        <f t="shared" si="3"/>
        <v>0</v>
      </c>
      <c r="BI29" s="68">
        <f t="shared" si="3"/>
        <v>0</v>
      </c>
      <c r="BJ29" s="68">
        <f t="shared" si="3"/>
        <v>0</v>
      </c>
    </row>
    <row r="30" spans="1:62" ht="15.75" thickTop="1" x14ac:dyDescent="0.25"/>
    <row r="32" spans="1:62" ht="23.25" x14ac:dyDescent="0.35">
      <c r="A32" s="82" t="s">
        <v>216</v>
      </c>
    </row>
    <row r="33" spans="1:62" x14ac:dyDescent="0.25">
      <c r="A33" s="63">
        <v>43949</v>
      </c>
      <c r="B33" s="65" t="s">
        <v>1</v>
      </c>
      <c r="C33" s="66">
        <f>SUM(D33:G33)</f>
        <v>23</v>
      </c>
      <c r="D33" s="66"/>
      <c r="E33" s="66">
        <v>23</v>
      </c>
      <c r="F33" s="66"/>
      <c r="G33" s="66"/>
      <c r="I33" s="63">
        <v>43952</v>
      </c>
      <c r="J33" s="63">
        <v>43952</v>
      </c>
      <c r="K33" s="65" t="s">
        <v>165</v>
      </c>
      <c r="L33" s="61" t="s">
        <v>166</v>
      </c>
      <c r="M33" s="62" t="s">
        <v>167</v>
      </c>
      <c r="N33" s="62" t="s">
        <v>168</v>
      </c>
      <c r="O33" s="66">
        <f>SUM(P33:Q33)</f>
        <v>78</v>
      </c>
      <c r="P33" s="66">
        <v>3.72</v>
      </c>
      <c r="Q33" s="66">
        <f>SUM(R33:BJ33)</f>
        <v>74.28</v>
      </c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>
        <v>74.28</v>
      </c>
      <c r="AO33" s="66"/>
      <c r="AP33" s="66"/>
      <c r="AQ33" s="66"/>
      <c r="AR33" s="66"/>
      <c r="AS33" s="66"/>
      <c r="AT33" s="66"/>
      <c r="AU33" s="66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</row>
    <row r="34" spans="1:62" x14ac:dyDescent="0.25">
      <c r="A34" s="63">
        <v>43957</v>
      </c>
      <c r="B34" s="65" t="s">
        <v>1</v>
      </c>
      <c r="C34" s="66">
        <f t="shared" ref="C34:C47" si="4">SUM(D34:G34)</f>
        <v>50</v>
      </c>
      <c r="D34" s="66"/>
      <c r="E34" s="66">
        <v>50</v>
      </c>
      <c r="F34" s="66"/>
      <c r="G34" s="66"/>
      <c r="I34" s="63">
        <v>43952</v>
      </c>
      <c r="J34" s="63">
        <v>43952</v>
      </c>
      <c r="K34" s="65" t="s">
        <v>165</v>
      </c>
      <c r="L34" s="61" t="s">
        <v>166</v>
      </c>
      <c r="M34" s="62" t="s">
        <v>167</v>
      </c>
      <c r="N34" s="62" t="s">
        <v>169</v>
      </c>
      <c r="O34" s="66">
        <f>SUM(P34:Q34)</f>
        <v>86</v>
      </c>
      <c r="P34" s="66">
        <v>4.0599999999999996</v>
      </c>
      <c r="Q34" s="66">
        <f>SUM(R34:BJ34)</f>
        <v>81.94</v>
      </c>
      <c r="R34" s="66"/>
      <c r="S34" s="66"/>
      <c r="T34" s="66"/>
      <c r="U34" s="66">
        <v>81.94</v>
      </c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</row>
    <row r="35" spans="1:62" x14ac:dyDescent="0.25">
      <c r="A35" s="63">
        <v>43964</v>
      </c>
      <c r="B35" s="65" t="s">
        <v>248</v>
      </c>
      <c r="C35" s="66">
        <f t="shared" si="4"/>
        <v>1043.22</v>
      </c>
      <c r="D35" s="66"/>
      <c r="E35" s="66"/>
      <c r="F35" s="66">
        <v>1043.22</v>
      </c>
      <c r="G35" s="66"/>
      <c r="I35" s="63">
        <v>43954</v>
      </c>
      <c r="J35" s="63">
        <v>43962</v>
      </c>
      <c r="K35" s="65" t="s">
        <v>170</v>
      </c>
      <c r="L35" s="61" t="s">
        <v>171</v>
      </c>
      <c r="M35" s="67" t="s">
        <v>147</v>
      </c>
      <c r="N35" s="67" t="s">
        <v>172</v>
      </c>
      <c r="O35" s="66">
        <f t="shared" ref="O35:O47" si="5">SUM(P35:Q35)</f>
        <v>5.4</v>
      </c>
      <c r="P35" s="66">
        <v>0.9</v>
      </c>
      <c r="Q35" s="66">
        <f t="shared" ref="Q35:Q47" si="6">SUM(R35:BJ35)</f>
        <v>4.5</v>
      </c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>
        <v>4.5</v>
      </c>
      <c r="AU35" s="66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</row>
    <row r="36" spans="1:62" x14ac:dyDescent="0.25">
      <c r="A36" s="67"/>
      <c r="B36" s="65"/>
      <c r="C36" s="66">
        <f t="shared" si="4"/>
        <v>0</v>
      </c>
      <c r="D36" s="66"/>
      <c r="E36" s="66"/>
      <c r="F36" s="66"/>
      <c r="G36" s="66"/>
      <c r="I36" s="63">
        <v>43963</v>
      </c>
      <c r="J36" s="64">
        <v>43980</v>
      </c>
      <c r="K36" s="65" t="s">
        <v>173</v>
      </c>
      <c r="L36" s="65" t="s">
        <v>174</v>
      </c>
      <c r="M36" s="67" t="s">
        <v>21</v>
      </c>
      <c r="N36" s="67" t="s">
        <v>239</v>
      </c>
      <c r="O36" s="66">
        <f t="shared" si="5"/>
        <v>12</v>
      </c>
      <c r="P36" s="66">
        <v>2</v>
      </c>
      <c r="Q36" s="66">
        <f t="shared" si="6"/>
        <v>10</v>
      </c>
      <c r="R36" s="66"/>
      <c r="S36" s="66"/>
      <c r="T36" s="66"/>
      <c r="U36" s="66"/>
      <c r="V36" s="66"/>
      <c r="W36" s="66"/>
      <c r="X36" s="66"/>
      <c r="Y36" s="66">
        <v>10</v>
      </c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</row>
    <row r="37" spans="1:62" x14ac:dyDescent="0.25">
      <c r="A37" s="67"/>
      <c r="B37" s="65"/>
      <c r="C37" s="66">
        <f t="shared" si="4"/>
        <v>0</v>
      </c>
      <c r="D37" s="66"/>
      <c r="E37" s="66"/>
      <c r="F37" s="66"/>
      <c r="G37" s="66"/>
      <c r="I37" s="67"/>
      <c r="J37" s="64">
        <v>43977</v>
      </c>
      <c r="K37" s="65" t="s">
        <v>173</v>
      </c>
      <c r="L37" s="69"/>
      <c r="M37" s="67" t="s">
        <v>12</v>
      </c>
      <c r="N37" s="67" t="s">
        <v>240</v>
      </c>
      <c r="O37" s="66">
        <f t="shared" si="5"/>
        <v>3562.49</v>
      </c>
      <c r="P37" s="66"/>
      <c r="Q37" s="66">
        <f t="shared" si="6"/>
        <v>3562.49</v>
      </c>
      <c r="R37" s="66">
        <v>3562.49</v>
      </c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</row>
    <row r="38" spans="1:62" x14ac:dyDescent="0.25">
      <c r="A38" s="67"/>
      <c r="B38" s="65"/>
      <c r="C38" s="66">
        <f t="shared" si="4"/>
        <v>0</v>
      </c>
      <c r="D38" s="66"/>
      <c r="E38" s="66"/>
      <c r="F38" s="66"/>
      <c r="G38" s="66"/>
      <c r="I38" s="67"/>
      <c r="J38" s="64">
        <v>43980</v>
      </c>
      <c r="K38" s="65" t="s">
        <v>173</v>
      </c>
      <c r="L38" s="69"/>
      <c r="M38" s="67" t="s">
        <v>159</v>
      </c>
      <c r="N38" s="67" t="s">
        <v>241</v>
      </c>
      <c r="O38" s="66">
        <f t="shared" si="5"/>
        <v>684.32</v>
      </c>
      <c r="P38" s="66"/>
      <c r="Q38" s="66">
        <f t="shared" si="6"/>
        <v>684.32</v>
      </c>
      <c r="R38" s="66">
        <v>684.32</v>
      </c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</row>
    <row r="39" spans="1:62" x14ac:dyDescent="0.25">
      <c r="A39" s="67"/>
      <c r="B39" s="65"/>
      <c r="C39" s="66">
        <f t="shared" si="4"/>
        <v>0</v>
      </c>
      <c r="D39" s="66"/>
      <c r="E39" s="66"/>
      <c r="F39" s="66"/>
      <c r="G39" s="66"/>
      <c r="I39" s="63">
        <v>43972</v>
      </c>
      <c r="J39" s="63">
        <v>43972</v>
      </c>
      <c r="K39" s="65" t="s">
        <v>170</v>
      </c>
      <c r="L39" s="69"/>
      <c r="M39" s="67" t="s">
        <v>176</v>
      </c>
      <c r="N39" s="67" t="s">
        <v>258</v>
      </c>
      <c r="O39" s="66">
        <f t="shared" si="5"/>
        <v>331.5</v>
      </c>
      <c r="P39" s="66"/>
      <c r="Q39" s="66">
        <f t="shared" si="6"/>
        <v>331.5</v>
      </c>
      <c r="R39" s="66">
        <v>331.5</v>
      </c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</row>
    <row r="40" spans="1:62" x14ac:dyDescent="0.25">
      <c r="A40" s="67"/>
      <c r="B40" s="65"/>
      <c r="C40" s="66">
        <f t="shared" si="4"/>
        <v>0</v>
      </c>
      <c r="D40" s="66"/>
      <c r="E40" s="66"/>
      <c r="F40" s="66"/>
      <c r="G40" s="66"/>
      <c r="I40" s="63">
        <v>43951</v>
      </c>
      <c r="J40" s="64">
        <v>43980</v>
      </c>
      <c r="K40" s="65" t="s">
        <v>173</v>
      </c>
      <c r="L40" s="65" t="s">
        <v>181</v>
      </c>
      <c r="M40" s="67" t="s">
        <v>13</v>
      </c>
      <c r="N40" s="67" t="s">
        <v>180</v>
      </c>
      <c r="O40" s="66">
        <f t="shared" si="5"/>
        <v>1534.8</v>
      </c>
      <c r="P40" s="66">
        <v>255.8</v>
      </c>
      <c r="Q40" s="66">
        <f t="shared" si="6"/>
        <v>1279</v>
      </c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>
        <v>1279</v>
      </c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</row>
    <row r="41" spans="1:62" x14ac:dyDescent="0.25">
      <c r="A41" s="67"/>
      <c r="B41" s="65"/>
      <c r="C41" s="66">
        <f t="shared" si="4"/>
        <v>0</v>
      </c>
      <c r="D41" s="66"/>
      <c r="E41" s="66"/>
      <c r="F41" s="66"/>
      <c r="G41" s="66"/>
      <c r="I41" s="67"/>
      <c r="J41" s="64">
        <v>43980</v>
      </c>
      <c r="K41" s="65" t="s">
        <v>173</v>
      </c>
      <c r="L41" s="65" t="s">
        <v>183</v>
      </c>
      <c r="M41" s="67" t="s">
        <v>148</v>
      </c>
      <c r="N41" s="67" t="s">
        <v>182</v>
      </c>
      <c r="O41" s="66">
        <f t="shared" si="5"/>
        <v>0</v>
      </c>
      <c r="P41" s="66"/>
      <c r="Q41" s="66">
        <f t="shared" si="6"/>
        <v>0</v>
      </c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</row>
    <row r="42" spans="1:62" x14ac:dyDescent="0.25">
      <c r="A42" s="67"/>
      <c r="B42" s="65"/>
      <c r="C42" s="66">
        <f t="shared" si="4"/>
        <v>0</v>
      </c>
      <c r="D42" s="66"/>
      <c r="E42" s="66"/>
      <c r="F42" s="66"/>
      <c r="G42" s="66"/>
      <c r="I42" s="63">
        <v>43951</v>
      </c>
      <c r="J42" s="64">
        <v>43980</v>
      </c>
      <c r="K42" s="65" t="s">
        <v>173</v>
      </c>
      <c r="L42" s="65" t="s">
        <v>186</v>
      </c>
      <c r="M42" s="67" t="s">
        <v>184</v>
      </c>
      <c r="N42" s="67" t="s">
        <v>185</v>
      </c>
      <c r="O42" s="66">
        <f t="shared" si="5"/>
        <v>92.100000000000009</v>
      </c>
      <c r="P42" s="66">
        <v>15.34</v>
      </c>
      <c r="Q42" s="66">
        <f t="shared" si="6"/>
        <v>76.760000000000005</v>
      </c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>
        <v>76.760000000000005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</row>
    <row r="43" spans="1:62" x14ac:dyDescent="0.25">
      <c r="A43" s="67"/>
      <c r="B43" s="65"/>
      <c r="C43" s="66">
        <f t="shared" si="4"/>
        <v>0</v>
      </c>
      <c r="D43" s="66"/>
      <c r="E43" s="66"/>
      <c r="F43" s="66"/>
      <c r="G43" s="66"/>
      <c r="I43" s="67"/>
      <c r="J43" s="65"/>
      <c r="K43" s="65"/>
      <c r="L43" s="65"/>
      <c r="M43" s="67"/>
      <c r="N43" s="67"/>
      <c r="O43" s="66">
        <f t="shared" si="5"/>
        <v>0</v>
      </c>
      <c r="P43" s="66"/>
      <c r="Q43" s="66">
        <f t="shared" si="6"/>
        <v>0</v>
      </c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</row>
    <row r="44" spans="1:62" x14ac:dyDescent="0.25">
      <c r="A44" s="67"/>
      <c r="B44" s="65"/>
      <c r="C44" s="66">
        <f t="shared" si="4"/>
        <v>0</v>
      </c>
      <c r="D44" s="66"/>
      <c r="E44" s="66"/>
      <c r="F44" s="66"/>
      <c r="G44" s="66"/>
      <c r="I44" s="63">
        <v>43955</v>
      </c>
      <c r="J44" s="64">
        <v>43980</v>
      </c>
      <c r="K44" s="65" t="s">
        <v>173</v>
      </c>
      <c r="L44" s="65" t="s">
        <v>252</v>
      </c>
      <c r="M44" s="67" t="s">
        <v>242</v>
      </c>
      <c r="N44" s="67" t="s">
        <v>243</v>
      </c>
      <c r="O44" s="66">
        <f t="shared" si="5"/>
        <v>930</v>
      </c>
      <c r="P44" s="66">
        <v>155</v>
      </c>
      <c r="Q44" s="66">
        <f t="shared" si="6"/>
        <v>775</v>
      </c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>
        <v>775</v>
      </c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</row>
    <row r="45" spans="1:62" x14ac:dyDescent="0.25">
      <c r="A45" s="67"/>
      <c r="B45" s="65"/>
      <c r="C45" s="66">
        <f t="shared" si="4"/>
        <v>0</v>
      </c>
      <c r="D45" s="66"/>
      <c r="E45" s="66"/>
      <c r="F45" s="66"/>
      <c r="G45" s="66"/>
      <c r="I45" s="63">
        <v>43956</v>
      </c>
      <c r="J45" s="64">
        <v>43980</v>
      </c>
      <c r="K45" s="65" t="s">
        <v>173</v>
      </c>
      <c r="L45" s="69"/>
      <c r="M45" s="67" t="s">
        <v>244</v>
      </c>
      <c r="N45" s="67" t="s">
        <v>245</v>
      </c>
      <c r="O45" s="66">
        <f t="shared" si="5"/>
        <v>102.22</v>
      </c>
      <c r="P45" s="66"/>
      <c r="Q45" s="66">
        <f t="shared" si="6"/>
        <v>102.22</v>
      </c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>
        <v>102.22</v>
      </c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</row>
    <row r="46" spans="1:62" x14ac:dyDescent="0.25">
      <c r="A46" s="67"/>
      <c r="B46" s="65"/>
      <c r="C46" s="66">
        <f t="shared" si="4"/>
        <v>0</v>
      </c>
      <c r="D46" s="66"/>
      <c r="E46" s="66"/>
      <c r="F46" s="66"/>
      <c r="G46" s="66"/>
      <c r="I46" s="63">
        <v>43964</v>
      </c>
      <c r="J46" s="64">
        <v>43980</v>
      </c>
      <c r="K46" s="65" t="s">
        <v>173</v>
      </c>
      <c r="L46" s="65" t="s">
        <v>251</v>
      </c>
      <c r="M46" s="67" t="s">
        <v>246</v>
      </c>
      <c r="N46" s="67" t="s">
        <v>247</v>
      </c>
      <c r="O46" s="66">
        <f t="shared" si="5"/>
        <v>195</v>
      </c>
      <c r="P46" s="66">
        <v>32.5</v>
      </c>
      <c r="Q46" s="66">
        <f t="shared" si="6"/>
        <v>162.5</v>
      </c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>
        <v>162.5</v>
      </c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</row>
    <row r="47" spans="1:62" x14ac:dyDescent="0.25">
      <c r="A47" s="67"/>
      <c r="B47" s="65"/>
      <c r="C47" s="66">
        <f t="shared" si="4"/>
        <v>0</v>
      </c>
      <c r="D47" s="66"/>
      <c r="E47" s="66"/>
      <c r="F47" s="66"/>
      <c r="G47" s="66"/>
      <c r="I47" s="63">
        <v>43929</v>
      </c>
      <c r="J47" s="64">
        <v>43980</v>
      </c>
      <c r="K47" s="65" t="s">
        <v>173</v>
      </c>
      <c r="L47" s="69"/>
      <c r="M47" s="67" t="s">
        <v>249</v>
      </c>
      <c r="N47" s="67" t="s">
        <v>250</v>
      </c>
      <c r="O47" s="66">
        <f t="shared" si="5"/>
        <v>14.99</v>
      </c>
      <c r="P47" s="66">
        <v>2.5</v>
      </c>
      <c r="Q47" s="66">
        <f t="shared" si="6"/>
        <v>12.49</v>
      </c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>
        <v>12.49</v>
      </c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</row>
    <row r="48" spans="1:62" ht="15.75" thickBot="1" x14ac:dyDescent="0.3">
      <c r="A48" s="67"/>
      <c r="B48" s="65"/>
      <c r="C48" s="68">
        <f>SUM(C33:C47)</f>
        <v>1116.22</v>
      </c>
      <c r="D48" s="68">
        <f>SUM(D33:D47)</f>
        <v>0</v>
      </c>
      <c r="E48" s="68">
        <f>SUM(E33:E47)</f>
        <v>73</v>
      </c>
      <c r="F48" s="68">
        <f>SUM(F33:F47)</f>
        <v>1043.22</v>
      </c>
      <c r="G48" s="68">
        <f>SUM(G33:G47)</f>
        <v>0</v>
      </c>
      <c r="I48" s="67"/>
      <c r="J48" s="65"/>
      <c r="K48" s="65"/>
      <c r="L48" s="65"/>
      <c r="M48" s="67"/>
      <c r="N48" s="67"/>
      <c r="O48" s="68">
        <f t="shared" ref="O48:BJ48" si="7">SUM(O33:O47)</f>
        <v>7628.8200000000006</v>
      </c>
      <c r="P48" s="68">
        <f t="shared" si="7"/>
        <v>471.82</v>
      </c>
      <c r="Q48" s="68">
        <f t="shared" si="7"/>
        <v>7157</v>
      </c>
      <c r="R48" s="68">
        <f t="shared" si="7"/>
        <v>4578.3099999999995</v>
      </c>
      <c r="S48" s="68">
        <f t="shared" si="7"/>
        <v>0</v>
      </c>
      <c r="T48" s="68">
        <f t="shared" si="7"/>
        <v>0</v>
      </c>
      <c r="U48" s="68">
        <f t="shared" si="7"/>
        <v>81.94</v>
      </c>
      <c r="V48" s="68">
        <f t="shared" si="7"/>
        <v>0</v>
      </c>
      <c r="W48" s="68">
        <f t="shared" si="7"/>
        <v>0</v>
      </c>
      <c r="X48" s="68">
        <f t="shared" si="7"/>
        <v>0</v>
      </c>
      <c r="Y48" s="68">
        <f t="shared" si="7"/>
        <v>10</v>
      </c>
      <c r="Z48" s="68">
        <f t="shared" si="7"/>
        <v>0</v>
      </c>
      <c r="AA48" s="68">
        <f t="shared" si="7"/>
        <v>0</v>
      </c>
      <c r="AB48" s="68">
        <f t="shared" si="7"/>
        <v>162.5</v>
      </c>
      <c r="AC48" s="68">
        <f t="shared" si="7"/>
        <v>0</v>
      </c>
      <c r="AD48" s="68">
        <f t="shared" si="7"/>
        <v>775</v>
      </c>
      <c r="AE48" s="68">
        <f t="shared" si="7"/>
        <v>0</v>
      </c>
      <c r="AF48" s="68">
        <f t="shared" si="7"/>
        <v>0</v>
      </c>
      <c r="AG48" s="68">
        <f t="shared" si="7"/>
        <v>1279</v>
      </c>
      <c r="AH48" s="68">
        <f t="shared" si="7"/>
        <v>0</v>
      </c>
      <c r="AI48" s="68">
        <f t="shared" si="7"/>
        <v>114.71</v>
      </c>
      <c r="AJ48" s="68">
        <f t="shared" si="7"/>
        <v>0</v>
      </c>
      <c r="AK48" s="68">
        <f t="shared" si="7"/>
        <v>76.760000000000005</v>
      </c>
      <c r="AL48" s="68">
        <f t="shared" si="7"/>
        <v>0</v>
      </c>
      <c r="AM48" s="68">
        <f t="shared" si="7"/>
        <v>0</v>
      </c>
      <c r="AN48" s="68">
        <f t="shared" si="7"/>
        <v>74.28</v>
      </c>
      <c r="AO48" s="68">
        <f t="shared" si="7"/>
        <v>0</v>
      </c>
      <c r="AP48" s="68"/>
      <c r="AQ48" s="68">
        <f t="shared" si="7"/>
        <v>0</v>
      </c>
      <c r="AR48" s="68"/>
      <c r="AS48" s="68"/>
      <c r="AT48" s="68">
        <f t="shared" si="7"/>
        <v>4.5</v>
      </c>
      <c r="AU48" s="68">
        <f t="shared" si="7"/>
        <v>0</v>
      </c>
      <c r="AV48" s="68">
        <f t="shared" si="7"/>
        <v>0</v>
      </c>
      <c r="AW48" s="68">
        <f t="shared" si="7"/>
        <v>0</v>
      </c>
      <c r="AX48" s="68">
        <f t="shared" si="7"/>
        <v>0</v>
      </c>
      <c r="AY48" s="68">
        <f t="shared" si="7"/>
        <v>0</v>
      </c>
      <c r="AZ48" s="68">
        <f t="shared" si="7"/>
        <v>0</v>
      </c>
      <c r="BA48" s="68">
        <f t="shared" si="7"/>
        <v>0</v>
      </c>
      <c r="BB48" s="68">
        <f t="shared" si="7"/>
        <v>0</v>
      </c>
      <c r="BC48" s="68">
        <f t="shared" si="7"/>
        <v>0</v>
      </c>
      <c r="BD48" s="68">
        <f t="shared" si="7"/>
        <v>0</v>
      </c>
      <c r="BE48" s="68">
        <f t="shared" si="7"/>
        <v>0</v>
      </c>
      <c r="BF48" s="68">
        <f t="shared" si="7"/>
        <v>0</v>
      </c>
      <c r="BG48" s="68">
        <f t="shared" si="7"/>
        <v>0</v>
      </c>
      <c r="BH48" s="68">
        <f t="shared" si="7"/>
        <v>0</v>
      </c>
      <c r="BI48" s="68">
        <f t="shared" si="7"/>
        <v>0</v>
      </c>
      <c r="BJ48" s="68">
        <f t="shared" si="7"/>
        <v>0</v>
      </c>
    </row>
    <row r="49" spans="1:62" ht="15.75" thickTop="1" x14ac:dyDescent="0.25"/>
    <row r="51" spans="1:62" ht="23.25" x14ac:dyDescent="0.35">
      <c r="A51" s="82" t="s">
        <v>254</v>
      </c>
    </row>
    <row r="52" spans="1:62" x14ac:dyDescent="0.25">
      <c r="A52" s="63"/>
      <c r="B52" s="65"/>
      <c r="C52" s="66">
        <f>SUM(D52:G52)</f>
        <v>0</v>
      </c>
      <c r="D52" s="66"/>
      <c r="E52" s="66"/>
      <c r="F52" s="66"/>
      <c r="G52" s="66"/>
      <c r="I52" s="63">
        <v>43983</v>
      </c>
      <c r="J52" s="63">
        <v>43983</v>
      </c>
      <c r="K52" s="65" t="s">
        <v>165</v>
      </c>
      <c r="L52" s="61" t="s">
        <v>166</v>
      </c>
      <c r="M52" s="62" t="s">
        <v>167</v>
      </c>
      <c r="N52" s="62" t="s">
        <v>168</v>
      </c>
      <c r="O52" s="66">
        <f>SUM(P52:Q52)</f>
        <v>40</v>
      </c>
      <c r="P52" s="66">
        <v>1.91</v>
      </c>
      <c r="Q52" s="66">
        <f>SUM(R52:BJ52)</f>
        <v>38.090000000000003</v>
      </c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>
        <v>38.090000000000003</v>
      </c>
      <c r="AO52" s="66"/>
      <c r="AP52" s="66"/>
      <c r="AQ52" s="66"/>
      <c r="AR52" s="66"/>
      <c r="AS52" s="66"/>
      <c r="AT52" s="66"/>
      <c r="AU52" s="66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</row>
    <row r="53" spans="1:62" x14ac:dyDescent="0.25">
      <c r="A53" s="63"/>
      <c r="B53" s="65"/>
      <c r="C53" s="66">
        <f t="shared" ref="C53:C68" si="8">SUM(D53:G53)</f>
        <v>0</v>
      </c>
      <c r="D53" s="66"/>
      <c r="E53" s="66"/>
      <c r="F53" s="66"/>
      <c r="G53" s="66"/>
      <c r="I53" s="63">
        <v>43983</v>
      </c>
      <c r="J53" s="63">
        <v>43983</v>
      </c>
      <c r="K53" s="65" t="s">
        <v>165</v>
      </c>
      <c r="L53" s="61" t="s">
        <v>166</v>
      </c>
      <c r="M53" s="62" t="s">
        <v>167</v>
      </c>
      <c r="N53" s="62" t="s">
        <v>169</v>
      </c>
      <c r="O53" s="66">
        <f>SUM(P53:Q53)</f>
        <v>41</v>
      </c>
      <c r="P53" s="66">
        <v>1.95</v>
      </c>
      <c r="Q53" s="66">
        <f>SUM(R53:BJ53)</f>
        <v>39.049999999999997</v>
      </c>
      <c r="R53" s="66"/>
      <c r="S53" s="66"/>
      <c r="T53" s="66"/>
      <c r="U53" s="66">
        <v>39.049999999999997</v>
      </c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</row>
    <row r="54" spans="1:62" x14ac:dyDescent="0.25">
      <c r="A54" s="63">
        <v>43994</v>
      </c>
      <c r="B54" s="65" t="s">
        <v>267</v>
      </c>
      <c r="C54" s="66">
        <f t="shared" si="8"/>
        <v>469.32</v>
      </c>
      <c r="D54" s="66"/>
      <c r="E54" s="66"/>
      <c r="F54" s="66">
        <v>469.32</v>
      </c>
      <c r="G54" s="66"/>
      <c r="I54" s="63">
        <v>43982</v>
      </c>
      <c r="J54" s="63">
        <v>43992</v>
      </c>
      <c r="K54" s="65" t="s">
        <v>170</v>
      </c>
      <c r="L54" s="61" t="s">
        <v>171</v>
      </c>
      <c r="M54" s="67" t="s">
        <v>147</v>
      </c>
      <c r="N54" s="67" t="s">
        <v>172</v>
      </c>
      <c r="O54" s="66">
        <f t="shared" ref="O54:O68" si="9">SUM(P54:Q54)</f>
        <v>10.8</v>
      </c>
      <c r="P54" s="66">
        <v>1.8</v>
      </c>
      <c r="Q54" s="66">
        <f t="shared" ref="Q54:Q68" si="10">SUM(R54:BJ54)</f>
        <v>9</v>
      </c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>
        <v>9</v>
      </c>
      <c r="AU54" s="66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</row>
    <row r="55" spans="1:62" x14ac:dyDescent="0.25">
      <c r="A55" s="67"/>
      <c r="B55" s="65"/>
      <c r="C55" s="66">
        <f t="shared" si="8"/>
        <v>0</v>
      </c>
      <c r="D55" s="66"/>
      <c r="E55" s="66"/>
      <c r="F55" s="66"/>
      <c r="G55" s="66"/>
      <c r="I55" s="63"/>
      <c r="J55" s="64"/>
      <c r="K55" s="65"/>
      <c r="L55" s="65"/>
      <c r="M55" s="67"/>
      <c r="N55" s="67"/>
      <c r="O55" s="66">
        <f t="shared" si="9"/>
        <v>0</v>
      </c>
      <c r="P55" s="66"/>
      <c r="Q55" s="66">
        <f t="shared" si="10"/>
        <v>0</v>
      </c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</row>
    <row r="56" spans="1:62" x14ac:dyDescent="0.25">
      <c r="A56" s="67"/>
      <c r="B56" s="65"/>
      <c r="C56" s="66">
        <f t="shared" si="8"/>
        <v>0</v>
      </c>
      <c r="D56" s="66"/>
      <c r="E56" s="66"/>
      <c r="F56" s="66"/>
      <c r="G56" s="66"/>
      <c r="I56" s="67"/>
      <c r="J56" s="64">
        <v>44008</v>
      </c>
      <c r="K56" s="65" t="s">
        <v>173</v>
      </c>
      <c r="L56" s="69"/>
      <c r="M56" s="67" t="s">
        <v>12</v>
      </c>
      <c r="N56" s="67" t="s">
        <v>255</v>
      </c>
      <c r="O56" s="66">
        <f t="shared" si="9"/>
        <v>3562.69</v>
      </c>
      <c r="P56" s="66"/>
      <c r="Q56" s="66">
        <f t="shared" si="10"/>
        <v>3562.69</v>
      </c>
      <c r="R56" s="66">
        <v>3562.69</v>
      </c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</row>
    <row r="57" spans="1:62" x14ac:dyDescent="0.25">
      <c r="A57" s="67"/>
      <c r="B57" s="65"/>
      <c r="C57" s="66">
        <f t="shared" si="8"/>
        <v>0</v>
      </c>
      <c r="D57" s="66"/>
      <c r="E57" s="66"/>
      <c r="F57" s="66"/>
      <c r="G57" s="66"/>
      <c r="I57" s="67"/>
      <c r="J57" s="64">
        <v>44008</v>
      </c>
      <c r="K57" s="65" t="s">
        <v>173</v>
      </c>
      <c r="L57" s="69"/>
      <c r="M57" s="67" t="s">
        <v>159</v>
      </c>
      <c r="N57" s="67" t="s">
        <v>256</v>
      </c>
      <c r="O57" s="66">
        <f t="shared" si="9"/>
        <v>684.12</v>
      </c>
      <c r="P57" s="66"/>
      <c r="Q57" s="66">
        <f t="shared" si="10"/>
        <v>684.12</v>
      </c>
      <c r="R57" s="66">
        <v>684.12</v>
      </c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</row>
    <row r="58" spans="1:62" x14ac:dyDescent="0.25">
      <c r="A58" s="67"/>
      <c r="B58" s="65"/>
      <c r="C58" s="66">
        <f t="shared" si="8"/>
        <v>0</v>
      </c>
      <c r="D58" s="66"/>
      <c r="E58" s="66"/>
      <c r="F58" s="66"/>
      <c r="G58" s="66"/>
      <c r="I58" s="63"/>
      <c r="J58" s="63">
        <v>44003</v>
      </c>
      <c r="K58" s="65" t="s">
        <v>170</v>
      </c>
      <c r="L58" s="69"/>
      <c r="M58" s="67" t="s">
        <v>176</v>
      </c>
      <c r="N58" s="67" t="s">
        <v>257</v>
      </c>
      <c r="O58" s="66">
        <f t="shared" si="9"/>
        <v>331.5</v>
      </c>
      <c r="P58" s="66"/>
      <c r="Q58" s="66">
        <f t="shared" si="10"/>
        <v>331.5</v>
      </c>
      <c r="R58" s="66">
        <v>331.5</v>
      </c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</row>
    <row r="59" spans="1:62" x14ac:dyDescent="0.25">
      <c r="A59" s="67"/>
      <c r="B59" s="65"/>
      <c r="C59" s="66">
        <f t="shared" si="8"/>
        <v>0</v>
      </c>
      <c r="D59" s="66"/>
      <c r="E59" s="66"/>
      <c r="F59" s="66"/>
      <c r="G59" s="66"/>
      <c r="I59" s="63">
        <v>43981</v>
      </c>
      <c r="J59" s="64">
        <v>44008</v>
      </c>
      <c r="K59" s="65" t="s">
        <v>173</v>
      </c>
      <c r="L59" s="65" t="s">
        <v>181</v>
      </c>
      <c r="M59" s="67" t="s">
        <v>13</v>
      </c>
      <c r="N59" s="67" t="s">
        <v>180</v>
      </c>
      <c r="O59" s="66">
        <f t="shared" si="9"/>
        <v>1087.2</v>
      </c>
      <c r="P59" s="66">
        <v>181.2</v>
      </c>
      <c r="Q59" s="66">
        <f t="shared" si="10"/>
        <v>906</v>
      </c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>
        <v>906</v>
      </c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</row>
    <row r="60" spans="1:62" x14ac:dyDescent="0.25">
      <c r="A60" s="67"/>
      <c r="B60" s="65"/>
      <c r="C60" s="66">
        <f t="shared" si="8"/>
        <v>0</v>
      </c>
      <c r="D60" s="66"/>
      <c r="E60" s="66"/>
      <c r="F60" s="66"/>
      <c r="G60" s="66"/>
      <c r="I60" s="67"/>
      <c r="J60" s="64"/>
      <c r="K60" s="65"/>
      <c r="L60" s="65"/>
      <c r="M60" s="67"/>
      <c r="N60" s="67"/>
      <c r="O60" s="66">
        <f t="shared" si="9"/>
        <v>0</v>
      </c>
      <c r="P60" s="66"/>
      <c r="Q60" s="66">
        <f t="shared" si="10"/>
        <v>0</v>
      </c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</row>
    <row r="61" spans="1:62" x14ac:dyDescent="0.25">
      <c r="A61" s="67"/>
      <c r="B61" s="65"/>
      <c r="C61" s="66">
        <f t="shared" si="8"/>
        <v>0</v>
      </c>
      <c r="D61" s="66"/>
      <c r="E61" s="66"/>
      <c r="F61" s="66"/>
      <c r="G61" s="66"/>
      <c r="I61" s="63">
        <v>43982</v>
      </c>
      <c r="J61" s="64"/>
      <c r="K61" s="65" t="s">
        <v>173</v>
      </c>
      <c r="L61" s="65" t="s">
        <v>186</v>
      </c>
      <c r="M61" s="67" t="s">
        <v>184</v>
      </c>
      <c r="N61" s="67" t="s">
        <v>185</v>
      </c>
      <c r="O61" s="66">
        <f t="shared" si="9"/>
        <v>200.43</v>
      </c>
      <c r="P61" s="66">
        <v>33.4</v>
      </c>
      <c r="Q61" s="66">
        <f t="shared" si="10"/>
        <v>167.03</v>
      </c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>
        <v>167.03</v>
      </c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</row>
    <row r="62" spans="1:62" x14ac:dyDescent="0.25">
      <c r="A62" s="67"/>
      <c r="B62" s="65"/>
      <c r="C62" s="66">
        <f t="shared" si="8"/>
        <v>0</v>
      </c>
      <c r="D62" s="66"/>
      <c r="E62" s="66"/>
      <c r="F62" s="66"/>
      <c r="G62" s="66"/>
      <c r="I62" s="67"/>
      <c r="J62" s="65"/>
      <c r="K62" s="65"/>
      <c r="L62" s="65"/>
      <c r="M62" s="67"/>
      <c r="N62" s="67"/>
      <c r="O62" s="66">
        <f t="shared" si="9"/>
        <v>0</v>
      </c>
      <c r="P62" s="66"/>
      <c r="Q62" s="66">
        <f t="shared" si="10"/>
        <v>0</v>
      </c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</row>
    <row r="63" spans="1:62" x14ac:dyDescent="0.25">
      <c r="A63" s="67"/>
      <c r="B63" s="65"/>
      <c r="C63" s="66">
        <f t="shared" si="8"/>
        <v>0</v>
      </c>
      <c r="D63" s="66"/>
      <c r="E63" s="66"/>
      <c r="F63" s="66"/>
      <c r="G63" s="66"/>
      <c r="I63" s="63">
        <v>43976</v>
      </c>
      <c r="J63" s="64">
        <v>43985</v>
      </c>
      <c r="K63" s="65" t="s">
        <v>170</v>
      </c>
      <c r="L63" s="65" t="s">
        <v>261</v>
      </c>
      <c r="M63" s="67" t="s">
        <v>259</v>
      </c>
      <c r="N63" s="67" t="s">
        <v>260</v>
      </c>
      <c r="O63" s="66">
        <f t="shared" si="9"/>
        <v>168.69</v>
      </c>
      <c r="P63" s="66">
        <v>28.11</v>
      </c>
      <c r="Q63" s="66">
        <f t="shared" si="10"/>
        <v>140.58000000000001</v>
      </c>
      <c r="R63" s="66"/>
      <c r="S63" s="66"/>
      <c r="T63" s="66"/>
      <c r="U63" s="66"/>
      <c r="V63" s="66">
        <v>140.58000000000001</v>
      </c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</row>
    <row r="64" spans="1:62" x14ac:dyDescent="0.25">
      <c r="A64" s="67"/>
      <c r="B64" s="65"/>
      <c r="C64" s="66">
        <f t="shared" si="8"/>
        <v>0</v>
      </c>
      <c r="D64" s="66"/>
      <c r="E64" s="66"/>
      <c r="F64" s="66"/>
      <c r="G64" s="66"/>
      <c r="I64" s="63">
        <v>43983</v>
      </c>
      <c r="J64" s="64">
        <v>44008</v>
      </c>
      <c r="K64" s="65" t="s">
        <v>173</v>
      </c>
      <c r="L64" s="65" t="s">
        <v>264</v>
      </c>
      <c r="M64" s="67" t="s">
        <v>262</v>
      </c>
      <c r="N64" s="67" t="s">
        <v>263</v>
      </c>
      <c r="O64" s="66">
        <f t="shared" si="9"/>
        <v>257.38</v>
      </c>
      <c r="P64" s="66">
        <v>42.9</v>
      </c>
      <c r="Q64" s="66">
        <f t="shared" si="10"/>
        <v>214.48</v>
      </c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>
        <v>214.48</v>
      </c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</row>
    <row r="65" spans="1:62" x14ac:dyDescent="0.25">
      <c r="A65" s="67"/>
      <c r="B65" s="65"/>
      <c r="C65" s="66">
        <f t="shared" si="8"/>
        <v>0</v>
      </c>
      <c r="D65" s="66"/>
      <c r="E65" s="66"/>
      <c r="F65" s="66"/>
      <c r="G65" s="66"/>
      <c r="I65" s="63">
        <v>43983</v>
      </c>
      <c r="J65" s="64">
        <v>43992</v>
      </c>
      <c r="K65" s="65" t="s">
        <v>173</v>
      </c>
      <c r="L65" s="69"/>
      <c r="M65" s="67" t="s">
        <v>265</v>
      </c>
      <c r="N65" s="67" t="s">
        <v>266</v>
      </c>
      <c r="O65" s="66">
        <f t="shared" si="9"/>
        <v>1597.74</v>
      </c>
      <c r="P65" s="66"/>
      <c r="Q65" s="66">
        <f t="shared" si="10"/>
        <v>1597.74</v>
      </c>
      <c r="R65" s="66"/>
      <c r="S65" s="66"/>
      <c r="T65" s="66">
        <v>1597.74</v>
      </c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</row>
    <row r="66" spans="1:62" x14ac:dyDescent="0.25">
      <c r="A66" s="67"/>
      <c r="B66" s="65"/>
      <c r="C66" s="66"/>
      <c r="D66" s="66"/>
      <c r="E66" s="66"/>
      <c r="F66" s="66"/>
      <c r="G66" s="66"/>
      <c r="I66" s="63">
        <v>44000</v>
      </c>
      <c r="J66" s="64">
        <v>44008</v>
      </c>
      <c r="K66" s="65" t="s">
        <v>173</v>
      </c>
      <c r="L66" s="65" t="s">
        <v>284</v>
      </c>
      <c r="M66" s="67" t="s">
        <v>285</v>
      </c>
      <c r="N66" s="67" t="s">
        <v>286</v>
      </c>
      <c r="O66" s="66">
        <f t="shared" si="9"/>
        <v>6420.48</v>
      </c>
      <c r="P66" s="66">
        <v>1070.08</v>
      </c>
      <c r="Q66" s="66">
        <f t="shared" si="10"/>
        <v>5350.4</v>
      </c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7"/>
      <c r="AW66" s="85">
        <v>5350.4</v>
      </c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</row>
    <row r="67" spans="1:62" x14ac:dyDescent="0.25">
      <c r="A67" s="67"/>
      <c r="B67" s="65"/>
      <c r="C67" s="66"/>
      <c r="D67" s="66"/>
      <c r="E67" s="66"/>
      <c r="F67" s="66"/>
      <c r="G67" s="66"/>
      <c r="I67" s="63">
        <v>43958</v>
      </c>
      <c r="J67" s="64">
        <v>44008</v>
      </c>
      <c r="K67" s="65" t="s">
        <v>173</v>
      </c>
      <c r="L67" s="65" t="s">
        <v>284</v>
      </c>
      <c r="M67" s="67" t="s">
        <v>285</v>
      </c>
      <c r="N67" s="67" t="s">
        <v>288</v>
      </c>
      <c r="O67" s="66">
        <f t="shared" si="9"/>
        <v>468</v>
      </c>
      <c r="P67" s="66">
        <v>78</v>
      </c>
      <c r="Q67" s="66">
        <f t="shared" si="10"/>
        <v>390</v>
      </c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7"/>
      <c r="AW67" s="85">
        <v>390</v>
      </c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</row>
    <row r="68" spans="1:62" x14ac:dyDescent="0.25">
      <c r="A68" s="67"/>
      <c r="B68" s="65"/>
      <c r="C68" s="66">
        <f t="shared" si="8"/>
        <v>0</v>
      </c>
      <c r="D68" s="66"/>
      <c r="E68" s="66"/>
      <c r="F68" s="66"/>
      <c r="G68" s="66"/>
      <c r="I68" s="63">
        <v>43999</v>
      </c>
      <c r="J68" s="64">
        <v>44008</v>
      </c>
      <c r="K68" s="65" t="s">
        <v>173</v>
      </c>
      <c r="L68" s="65" t="s">
        <v>275</v>
      </c>
      <c r="M68" s="67" t="s">
        <v>276</v>
      </c>
      <c r="N68" s="67" t="s">
        <v>277</v>
      </c>
      <c r="O68" s="66">
        <f t="shared" si="9"/>
        <v>114</v>
      </c>
      <c r="P68" s="66">
        <v>19</v>
      </c>
      <c r="Q68" s="66">
        <f t="shared" si="10"/>
        <v>95</v>
      </c>
      <c r="R68" s="66"/>
      <c r="S68" s="66"/>
      <c r="T68" s="66"/>
      <c r="U68" s="66"/>
      <c r="V68" s="66"/>
      <c r="W68" s="66"/>
      <c r="X68" s="66"/>
      <c r="Y68" s="66"/>
      <c r="Z68" s="66"/>
      <c r="AA68" s="66">
        <v>95</v>
      </c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</row>
    <row r="69" spans="1:62" ht="15.75" thickBot="1" x14ac:dyDescent="0.3">
      <c r="A69" s="67"/>
      <c r="B69" s="65"/>
      <c r="C69" s="68">
        <f>SUM(C52:C68)</f>
        <v>469.32</v>
      </c>
      <c r="D69" s="68">
        <f>SUM(D52:D68)</f>
        <v>0</v>
      </c>
      <c r="E69" s="68">
        <f>SUM(E52:E68)</f>
        <v>0</v>
      </c>
      <c r="F69" s="68">
        <f>SUM(F52:F68)</f>
        <v>469.32</v>
      </c>
      <c r="G69" s="68">
        <f>SUM(G52:G68)</f>
        <v>0</v>
      </c>
      <c r="I69" s="67"/>
      <c r="J69" s="65"/>
      <c r="K69" s="65"/>
      <c r="L69" s="65"/>
      <c r="M69" s="67"/>
      <c r="N69" s="67"/>
      <c r="O69" s="68">
        <f t="shared" ref="O69:BJ69" si="11">SUM(O52:O68)</f>
        <v>14984.029999999999</v>
      </c>
      <c r="P69" s="68">
        <f t="shared" si="11"/>
        <v>1458.35</v>
      </c>
      <c r="Q69" s="68">
        <f t="shared" si="11"/>
        <v>13525.679999999998</v>
      </c>
      <c r="R69" s="68">
        <f t="shared" si="11"/>
        <v>4578.3100000000004</v>
      </c>
      <c r="S69" s="68">
        <f t="shared" si="11"/>
        <v>0</v>
      </c>
      <c r="T69" s="68">
        <f t="shared" si="11"/>
        <v>1597.74</v>
      </c>
      <c r="U69" s="68">
        <f t="shared" si="11"/>
        <v>39.049999999999997</v>
      </c>
      <c r="V69" s="68">
        <f t="shared" si="11"/>
        <v>140.58000000000001</v>
      </c>
      <c r="W69" s="68">
        <f t="shared" si="11"/>
        <v>0</v>
      </c>
      <c r="X69" s="68">
        <f t="shared" si="11"/>
        <v>0</v>
      </c>
      <c r="Y69" s="68">
        <f t="shared" si="11"/>
        <v>0</v>
      </c>
      <c r="Z69" s="68">
        <f t="shared" si="11"/>
        <v>0</v>
      </c>
      <c r="AA69" s="68">
        <f t="shared" si="11"/>
        <v>95</v>
      </c>
      <c r="AB69" s="68">
        <f t="shared" si="11"/>
        <v>0</v>
      </c>
      <c r="AC69" s="68">
        <f t="shared" si="11"/>
        <v>0</v>
      </c>
      <c r="AD69" s="68">
        <f t="shared" si="11"/>
        <v>0</v>
      </c>
      <c r="AE69" s="68">
        <f t="shared" si="11"/>
        <v>0</v>
      </c>
      <c r="AF69" s="68">
        <f t="shared" si="11"/>
        <v>0</v>
      </c>
      <c r="AG69" s="68">
        <f t="shared" si="11"/>
        <v>906</v>
      </c>
      <c r="AH69" s="68">
        <f t="shared" si="11"/>
        <v>0</v>
      </c>
      <c r="AI69" s="68">
        <f t="shared" si="11"/>
        <v>214.48</v>
      </c>
      <c r="AJ69" s="68">
        <f t="shared" si="11"/>
        <v>0</v>
      </c>
      <c r="AK69" s="68">
        <f t="shared" si="11"/>
        <v>167.03</v>
      </c>
      <c r="AL69" s="68">
        <f t="shared" si="11"/>
        <v>0</v>
      </c>
      <c r="AM69" s="68">
        <f t="shared" si="11"/>
        <v>0</v>
      </c>
      <c r="AN69" s="68">
        <f t="shared" si="11"/>
        <v>38.090000000000003</v>
      </c>
      <c r="AO69" s="68">
        <f t="shared" si="11"/>
        <v>0</v>
      </c>
      <c r="AP69" s="68"/>
      <c r="AQ69" s="68">
        <f t="shared" si="11"/>
        <v>0</v>
      </c>
      <c r="AR69" s="68"/>
      <c r="AS69" s="68"/>
      <c r="AT69" s="68">
        <f t="shared" si="11"/>
        <v>9</v>
      </c>
      <c r="AU69" s="68">
        <f t="shared" si="11"/>
        <v>0</v>
      </c>
      <c r="AV69" s="68">
        <f t="shared" si="11"/>
        <v>0</v>
      </c>
      <c r="AW69" s="68">
        <f t="shared" si="11"/>
        <v>5740.4</v>
      </c>
      <c r="AX69" s="68">
        <f t="shared" si="11"/>
        <v>0</v>
      </c>
      <c r="AY69" s="68">
        <f t="shared" si="11"/>
        <v>0</v>
      </c>
      <c r="AZ69" s="68">
        <f t="shared" si="11"/>
        <v>0</v>
      </c>
      <c r="BA69" s="68">
        <f t="shared" si="11"/>
        <v>0</v>
      </c>
      <c r="BB69" s="68">
        <f t="shared" si="11"/>
        <v>0</v>
      </c>
      <c r="BC69" s="68">
        <f t="shared" si="11"/>
        <v>0</v>
      </c>
      <c r="BD69" s="68">
        <f t="shared" si="11"/>
        <v>0</v>
      </c>
      <c r="BE69" s="68">
        <f t="shared" si="11"/>
        <v>0</v>
      </c>
      <c r="BF69" s="68">
        <f t="shared" si="11"/>
        <v>0</v>
      </c>
      <c r="BG69" s="68">
        <f t="shared" si="11"/>
        <v>0</v>
      </c>
      <c r="BH69" s="68">
        <f t="shared" si="11"/>
        <v>0</v>
      </c>
      <c r="BI69" s="68">
        <f t="shared" si="11"/>
        <v>0</v>
      </c>
      <c r="BJ69" s="68">
        <f t="shared" si="11"/>
        <v>0</v>
      </c>
    </row>
    <row r="70" spans="1:62" ht="15.75" thickTop="1" x14ac:dyDescent="0.25">
      <c r="A70" s="67"/>
      <c r="B70" s="94"/>
      <c r="C70" s="95"/>
      <c r="D70" s="95"/>
      <c r="E70" s="95"/>
      <c r="F70" s="95"/>
      <c r="G70" s="95"/>
      <c r="I70" s="84"/>
      <c r="J70" s="94"/>
      <c r="K70" s="94"/>
      <c r="L70" s="94"/>
      <c r="M70" s="84"/>
      <c r="N70" s="84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</row>
    <row r="71" spans="1:62" ht="23.25" x14ac:dyDescent="0.35">
      <c r="A71" s="82" t="s">
        <v>296</v>
      </c>
    </row>
    <row r="72" spans="1:62" x14ac:dyDescent="0.25">
      <c r="A72" s="63">
        <v>44011</v>
      </c>
      <c r="B72" s="65" t="s">
        <v>306</v>
      </c>
      <c r="C72" s="66">
        <f>SUM(D72:G72)</f>
        <v>45</v>
      </c>
      <c r="D72" s="66"/>
      <c r="E72" s="66">
        <v>45</v>
      </c>
      <c r="F72" s="66"/>
      <c r="G72" s="66"/>
      <c r="I72" s="63">
        <v>44013</v>
      </c>
      <c r="J72" s="63">
        <v>44013</v>
      </c>
      <c r="K72" s="65" t="s">
        <v>165</v>
      </c>
      <c r="L72" s="61" t="s">
        <v>166</v>
      </c>
      <c r="M72" s="62" t="s">
        <v>167</v>
      </c>
      <c r="N72" s="62" t="s">
        <v>168</v>
      </c>
      <c r="O72" s="66">
        <f>SUM(P72:Q72)</f>
        <v>40</v>
      </c>
      <c r="P72" s="66">
        <v>1.91</v>
      </c>
      <c r="Q72" s="66">
        <f>SUM(R72:BJ72)</f>
        <v>38.090000000000003</v>
      </c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>
        <v>38.090000000000003</v>
      </c>
      <c r="AO72" s="66"/>
      <c r="AP72" s="66"/>
      <c r="AQ72" s="66"/>
      <c r="AR72" s="66"/>
      <c r="AS72" s="66"/>
      <c r="AT72" s="66"/>
      <c r="AU72" s="66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</row>
    <row r="73" spans="1:62" x14ac:dyDescent="0.25">
      <c r="A73" s="63">
        <v>44011</v>
      </c>
      <c r="B73" s="65" t="s">
        <v>306</v>
      </c>
      <c r="C73" s="66">
        <f t="shared" ref="C73:C85" si="12">SUM(D73:G73)</f>
        <v>30</v>
      </c>
      <c r="D73" s="66"/>
      <c r="E73" s="66">
        <v>30</v>
      </c>
      <c r="F73" s="66"/>
      <c r="G73" s="66"/>
      <c r="I73" s="63">
        <v>44013</v>
      </c>
      <c r="J73" s="63">
        <v>44013</v>
      </c>
      <c r="K73" s="65" t="s">
        <v>165</v>
      </c>
      <c r="L73" s="61" t="s">
        <v>166</v>
      </c>
      <c r="M73" s="62" t="s">
        <v>167</v>
      </c>
      <c r="N73" s="62" t="s">
        <v>169</v>
      </c>
      <c r="O73" s="66">
        <f>SUM(P73:Q73)</f>
        <v>41</v>
      </c>
      <c r="P73" s="66">
        <v>1.95</v>
      </c>
      <c r="Q73" s="66">
        <f>SUM(R73:BJ73)</f>
        <v>39.049999999999997</v>
      </c>
      <c r="R73" s="66"/>
      <c r="S73" s="66"/>
      <c r="T73" s="66"/>
      <c r="U73" s="66">
        <v>39.049999999999997</v>
      </c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</row>
    <row r="74" spans="1:62" x14ac:dyDescent="0.25">
      <c r="A74" s="63">
        <v>44011</v>
      </c>
      <c r="B74" s="65" t="s">
        <v>306</v>
      </c>
      <c r="C74" s="66">
        <f t="shared" si="12"/>
        <v>40</v>
      </c>
      <c r="D74" s="66"/>
      <c r="E74" s="66">
        <v>40</v>
      </c>
      <c r="F74" s="66"/>
      <c r="G74" s="66"/>
      <c r="I74" s="63">
        <v>44010</v>
      </c>
      <c r="J74" s="63">
        <v>44022</v>
      </c>
      <c r="K74" s="65" t="s">
        <v>170</v>
      </c>
      <c r="L74" s="61" t="s">
        <v>171</v>
      </c>
      <c r="M74" s="67" t="s">
        <v>147</v>
      </c>
      <c r="N74" s="67" t="s">
        <v>172</v>
      </c>
      <c r="O74" s="66">
        <f t="shared" ref="O74:O90" si="13">SUM(P74:Q74)</f>
        <v>60.82</v>
      </c>
      <c r="P74" s="66">
        <v>10.14</v>
      </c>
      <c r="Q74" s="66">
        <f t="shared" ref="Q74:Q90" si="14">SUM(R74:BJ74)</f>
        <v>50.68</v>
      </c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>
        <v>50.68</v>
      </c>
      <c r="AU74" s="66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</row>
    <row r="75" spans="1:62" x14ac:dyDescent="0.25">
      <c r="A75" s="63">
        <v>44012</v>
      </c>
      <c r="B75" s="65" t="s">
        <v>306</v>
      </c>
      <c r="C75" s="66">
        <f t="shared" si="12"/>
        <v>45</v>
      </c>
      <c r="D75" s="66"/>
      <c r="E75" s="66">
        <v>45</v>
      </c>
      <c r="F75" s="66"/>
      <c r="G75" s="66"/>
      <c r="I75" s="63"/>
      <c r="J75" s="64"/>
      <c r="K75" s="65"/>
      <c r="L75" s="65"/>
      <c r="M75" s="67"/>
      <c r="N75" s="67"/>
      <c r="O75" s="66">
        <f t="shared" si="13"/>
        <v>0</v>
      </c>
      <c r="P75" s="66"/>
      <c r="Q75" s="66">
        <f t="shared" si="14"/>
        <v>0</v>
      </c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</row>
    <row r="76" spans="1:62" x14ac:dyDescent="0.25">
      <c r="A76" s="63">
        <v>44012</v>
      </c>
      <c r="B76" s="65" t="s">
        <v>306</v>
      </c>
      <c r="C76" s="66">
        <f t="shared" si="12"/>
        <v>22.5</v>
      </c>
      <c r="D76" s="66"/>
      <c r="E76" s="66">
        <v>22.5</v>
      </c>
      <c r="F76" s="66"/>
      <c r="G76" s="66"/>
      <c r="I76" s="67"/>
      <c r="J76" s="64">
        <v>44036</v>
      </c>
      <c r="K76" s="65" t="s">
        <v>173</v>
      </c>
      <c r="L76" s="69"/>
      <c r="M76" s="67" t="s">
        <v>12</v>
      </c>
      <c r="N76" s="67" t="s">
        <v>255</v>
      </c>
      <c r="O76" s="66">
        <f t="shared" si="13"/>
        <v>3562.49</v>
      </c>
      <c r="P76" s="66"/>
      <c r="Q76" s="66">
        <f t="shared" si="14"/>
        <v>3562.49</v>
      </c>
      <c r="R76" s="66">
        <v>3562.49</v>
      </c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</row>
    <row r="77" spans="1:62" x14ac:dyDescent="0.25">
      <c r="A77" s="63">
        <v>44014</v>
      </c>
      <c r="B77" s="65" t="s">
        <v>305</v>
      </c>
      <c r="C77" s="66">
        <f t="shared" si="12"/>
        <v>75</v>
      </c>
      <c r="D77" s="66"/>
      <c r="E77" s="66"/>
      <c r="F77" s="66"/>
      <c r="G77" s="66">
        <v>75</v>
      </c>
      <c r="I77" s="67"/>
      <c r="J77" s="64">
        <v>44043</v>
      </c>
      <c r="K77" s="65" t="s">
        <v>173</v>
      </c>
      <c r="L77" s="69"/>
      <c r="M77" s="67" t="s">
        <v>159</v>
      </c>
      <c r="N77" s="67" t="s">
        <v>313</v>
      </c>
      <c r="O77" s="66">
        <f t="shared" si="13"/>
        <v>684.32</v>
      </c>
      <c r="P77" s="66"/>
      <c r="Q77" s="66">
        <f t="shared" si="14"/>
        <v>684.32</v>
      </c>
      <c r="R77" s="66">
        <v>684.32</v>
      </c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</row>
    <row r="78" spans="1:62" x14ac:dyDescent="0.25">
      <c r="A78" s="63">
        <v>44020</v>
      </c>
      <c r="B78" s="65" t="s">
        <v>307</v>
      </c>
      <c r="C78" s="66">
        <f t="shared" si="12"/>
        <v>315</v>
      </c>
      <c r="D78" s="66"/>
      <c r="E78" s="66"/>
      <c r="F78" s="66"/>
      <c r="G78" s="66">
        <v>315</v>
      </c>
      <c r="I78" s="63">
        <v>44033</v>
      </c>
      <c r="J78" s="63">
        <v>44033</v>
      </c>
      <c r="K78" s="65" t="s">
        <v>170</v>
      </c>
      <c r="L78" s="69"/>
      <c r="M78" s="67" t="s">
        <v>176</v>
      </c>
      <c r="N78" s="67" t="s">
        <v>314</v>
      </c>
      <c r="O78" s="66">
        <f t="shared" si="13"/>
        <v>331.5</v>
      </c>
      <c r="P78" s="66"/>
      <c r="Q78" s="66">
        <f t="shared" si="14"/>
        <v>331.5</v>
      </c>
      <c r="R78" s="66">
        <v>331.5</v>
      </c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</row>
    <row r="79" spans="1:62" x14ac:dyDescent="0.25">
      <c r="A79" s="63">
        <v>44022</v>
      </c>
      <c r="B79" s="65" t="s">
        <v>308</v>
      </c>
      <c r="C79" s="66">
        <f t="shared" si="12"/>
        <v>1458.35</v>
      </c>
      <c r="D79" s="66"/>
      <c r="E79" s="66"/>
      <c r="F79" s="66">
        <v>1458.35</v>
      </c>
      <c r="G79" s="66"/>
      <c r="I79" s="63">
        <v>44012</v>
      </c>
      <c r="J79" s="64">
        <v>44043</v>
      </c>
      <c r="K79" s="65" t="s">
        <v>173</v>
      </c>
      <c r="L79" s="65" t="s">
        <v>181</v>
      </c>
      <c r="M79" s="67" t="s">
        <v>13</v>
      </c>
      <c r="N79" s="67" t="s">
        <v>180</v>
      </c>
      <c r="O79" s="66">
        <f t="shared" si="13"/>
        <v>1087.2</v>
      </c>
      <c r="P79" s="66">
        <v>181.2</v>
      </c>
      <c r="Q79" s="66">
        <f t="shared" si="14"/>
        <v>906</v>
      </c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>
        <v>906</v>
      </c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</row>
    <row r="80" spans="1:62" x14ac:dyDescent="0.25">
      <c r="A80" s="63">
        <v>44025</v>
      </c>
      <c r="B80" s="65" t="s">
        <v>1</v>
      </c>
      <c r="C80" s="66">
        <f t="shared" si="12"/>
        <v>30</v>
      </c>
      <c r="D80" s="66"/>
      <c r="E80" s="66">
        <v>30</v>
      </c>
      <c r="F80" s="66"/>
      <c r="G80" s="66"/>
      <c r="I80" s="67"/>
      <c r="J80" s="64"/>
      <c r="K80" s="65"/>
      <c r="L80" s="65"/>
      <c r="M80" s="67"/>
      <c r="N80" s="67"/>
      <c r="O80" s="66">
        <f t="shared" si="13"/>
        <v>0</v>
      </c>
      <c r="P80" s="66"/>
      <c r="Q80" s="66">
        <f t="shared" si="14"/>
        <v>0</v>
      </c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</row>
    <row r="81" spans="1:62" x14ac:dyDescent="0.25">
      <c r="A81" s="63">
        <v>44032</v>
      </c>
      <c r="B81" s="65" t="s">
        <v>309</v>
      </c>
      <c r="C81" s="66">
        <f t="shared" si="12"/>
        <v>239.25</v>
      </c>
      <c r="D81" s="66"/>
      <c r="E81" s="66"/>
      <c r="F81" s="66"/>
      <c r="G81" s="66">
        <v>239.25</v>
      </c>
      <c r="I81" s="63">
        <v>44013</v>
      </c>
      <c r="J81" s="64">
        <v>44043</v>
      </c>
      <c r="K81" s="65" t="s">
        <v>173</v>
      </c>
      <c r="L81" s="65" t="s">
        <v>186</v>
      </c>
      <c r="M81" s="67" t="s">
        <v>184</v>
      </c>
      <c r="N81" s="67" t="s">
        <v>185</v>
      </c>
      <c r="O81" s="66">
        <f t="shared" si="13"/>
        <v>335.93</v>
      </c>
      <c r="P81" s="66">
        <v>55.98</v>
      </c>
      <c r="Q81" s="66">
        <f t="shared" si="14"/>
        <v>279.95</v>
      </c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>
        <v>279.95</v>
      </c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</row>
    <row r="82" spans="1:62" x14ac:dyDescent="0.25">
      <c r="A82" s="63">
        <v>44032</v>
      </c>
      <c r="B82" s="65" t="s">
        <v>310</v>
      </c>
      <c r="C82" s="66">
        <f t="shared" si="12"/>
        <v>8.0500000000000007</v>
      </c>
      <c r="D82" s="66"/>
      <c r="E82" s="66"/>
      <c r="F82" s="66"/>
      <c r="G82" s="66">
        <v>8.0500000000000007</v>
      </c>
      <c r="I82" s="67"/>
      <c r="J82" s="65"/>
      <c r="K82" s="65"/>
      <c r="L82" s="65"/>
      <c r="M82" s="67"/>
      <c r="N82" s="67"/>
      <c r="O82" s="66">
        <f t="shared" si="13"/>
        <v>0</v>
      </c>
      <c r="P82" s="66"/>
      <c r="Q82" s="66">
        <f t="shared" si="14"/>
        <v>0</v>
      </c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</row>
    <row r="83" spans="1:62" x14ac:dyDescent="0.25">
      <c r="A83" s="63">
        <v>44032</v>
      </c>
      <c r="B83" s="65" t="s">
        <v>1</v>
      </c>
      <c r="C83" s="66">
        <f t="shared" si="12"/>
        <v>20</v>
      </c>
      <c r="D83" s="66"/>
      <c r="E83" s="66">
        <v>20</v>
      </c>
      <c r="F83" s="66"/>
      <c r="G83" s="66"/>
      <c r="I83" s="63">
        <v>44005</v>
      </c>
      <c r="J83" s="64">
        <v>44043</v>
      </c>
      <c r="K83" s="65" t="s">
        <v>173</v>
      </c>
      <c r="L83" s="65" t="s">
        <v>264</v>
      </c>
      <c r="M83" s="67" t="s">
        <v>262</v>
      </c>
      <c r="N83" s="67" t="s">
        <v>297</v>
      </c>
      <c r="O83" s="66">
        <f t="shared" si="13"/>
        <v>73.22</v>
      </c>
      <c r="P83" s="66">
        <v>12.2</v>
      </c>
      <c r="Q83" s="66">
        <f t="shared" si="14"/>
        <v>61.02</v>
      </c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>
        <v>61.02</v>
      </c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</row>
    <row r="84" spans="1:62" x14ac:dyDescent="0.25">
      <c r="A84" s="63">
        <v>44022</v>
      </c>
      <c r="B84" s="65" t="s">
        <v>311</v>
      </c>
      <c r="C84" s="66">
        <f t="shared" si="12"/>
        <v>86450</v>
      </c>
      <c r="D84" s="66">
        <v>86450</v>
      </c>
      <c r="E84" s="66"/>
      <c r="F84" s="66"/>
      <c r="G84" s="66"/>
      <c r="I84" s="63">
        <v>44009</v>
      </c>
      <c r="J84" s="64">
        <v>44043</v>
      </c>
      <c r="K84" s="65" t="s">
        <v>173</v>
      </c>
      <c r="L84" s="69"/>
      <c r="M84" s="67" t="s">
        <v>298</v>
      </c>
      <c r="N84" s="67" t="s">
        <v>299</v>
      </c>
      <c r="O84" s="66">
        <f t="shared" si="13"/>
        <v>69.989999999999995</v>
      </c>
      <c r="P84" s="66"/>
      <c r="Q84" s="66">
        <f t="shared" si="14"/>
        <v>69.989999999999995</v>
      </c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>
        <v>69.989999999999995</v>
      </c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</row>
    <row r="85" spans="1:62" x14ac:dyDescent="0.25">
      <c r="A85" s="67"/>
      <c r="B85" s="65"/>
      <c r="C85" s="66">
        <f t="shared" si="12"/>
        <v>0</v>
      </c>
      <c r="D85" s="66"/>
      <c r="E85" s="66"/>
      <c r="F85" s="66"/>
      <c r="G85" s="66"/>
      <c r="I85" s="63">
        <v>44008</v>
      </c>
      <c r="J85" s="64">
        <v>44043</v>
      </c>
      <c r="K85" s="65" t="s">
        <v>173</v>
      </c>
      <c r="L85" s="69"/>
      <c r="M85" s="67" t="s">
        <v>300</v>
      </c>
      <c r="N85" s="67" t="s">
        <v>301</v>
      </c>
      <c r="O85" s="66">
        <f t="shared" si="13"/>
        <v>458.25</v>
      </c>
      <c r="P85" s="66"/>
      <c r="Q85" s="66">
        <f t="shared" si="14"/>
        <v>458.25</v>
      </c>
      <c r="R85" s="66"/>
      <c r="S85" s="66">
        <v>458.25</v>
      </c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</row>
    <row r="86" spans="1:62" x14ac:dyDescent="0.25">
      <c r="A86" s="67"/>
      <c r="B86" s="65"/>
      <c r="C86" s="66"/>
      <c r="D86" s="66"/>
      <c r="E86" s="66"/>
      <c r="F86" s="66"/>
      <c r="G86" s="66"/>
      <c r="I86" s="63">
        <v>44014</v>
      </c>
      <c r="J86" s="64">
        <v>44043</v>
      </c>
      <c r="K86" s="65" t="s">
        <v>173</v>
      </c>
      <c r="L86" s="69"/>
      <c r="M86" s="67" t="s">
        <v>302</v>
      </c>
      <c r="N86" s="67" t="s">
        <v>303</v>
      </c>
      <c r="O86" s="66">
        <f t="shared" si="13"/>
        <v>50</v>
      </c>
      <c r="P86" s="66"/>
      <c r="Q86" s="66">
        <f t="shared" si="14"/>
        <v>50</v>
      </c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>
        <v>50</v>
      </c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7"/>
      <c r="AW86" s="85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</row>
    <row r="87" spans="1:62" x14ac:dyDescent="0.25">
      <c r="A87" s="67"/>
      <c r="B87" s="65"/>
      <c r="C87" s="66"/>
      <c r="D87" s="66"/>
      <c r="E87" s="66"/>
      <c r="F87" s="66"/>
      <c r="G87" s="66"/>
      <c r="I87" s="63">
        <v>44028</v>
      </c>
      <c r="J87" s="64">
        <v>44043</v>
      </c>
      <c r="K87" s="65" t="s">
        <v>173</v>
      </c>
      <c r="L87" s="65" t="s">
        <v>264</v>
      </c>
      <c r="M87" s="67" t="s">
        <v>262</v>
      </c>
      <c r="N87" s="67" t="s">
        <v>304</v>
      </c>
      <c r="O87" s="66">
        <f>SUM(P87:Q87)</f>
        <v>71.400000000000006</v>
      </c>
      <c r="P87" s="66">
        <v>11.9</v>
      </c>
      <c r="Q87" s="66">
        <f>SUM(R87:BJ87)</f>
        <v>59.5</v>
      </c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>
        <v>59.5</v>
      </c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7"/>
      <c r="AW87" s="85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</row>
    <row r="88" spans="1:62" x14ac:dyDescent="0.25">
      <c r="A88" s="67"/>
      <c r="B88" s="65"/>
      <c r="C88" s="66"/>
      <c r="D88" s="66"/>
      <c r="E88" s="66"/>
      <c r="F88" s="66"/>
      <c r="G88" s="66"/>
      <c r="I88" s="63">
        <v>44016</v>
      </c>
      <c r="J88" s="64">
        <v>44043</v>
      </c>
      <c r="K88" s="65" t="s">
        <v>173</v>
      </c>
      <c r="L88" s="69"/>
      <c r="M88" s="67" t="s">
        <v>315</v>
      </c>
      <c r="N88" s="67" t="s">
        <v>316</v>
      </c>
      <c r="O88" s="66">
        <f>SUM(P88:Q88)</f>
        <v>21.97</v>
      </c>
      <c r="P88" s="66"/>
      <c r="Q88" s="66">
        <f>SUM(R88:BJ88)</f>
        <v>21.97</v>
      </c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>
        <v>21.97</v>
      </c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7"/>
      <c r="AW88" s="85"/>
      <c r="AX88" s="67"/>
      <c r="AY88" s="67"/>
      <c r="AZ88" s="67"/>
      <c r="BA88" s="67"/>
      <c r="BB88" s="67"/>
      <c r="BC88" s="66"/>
      <c r="BD88" s="67"/>
      <c r="BE88" s="67"/>
      <c r="BF88" s="67"/>
      <c r="BG88" s="67"/>
      <c r="BH88" s="67"/>
      <c r="BI88" s="67"/>
      <c r="BJ88" s="67"/>
    </row>
    <row r="89" spans="1:62" x14ac:dyDescent="0.25">
      <c r="A89" s="67"/>
      <c r="B89" s="65"/>
      <c r="C89" s="66"/>
      <c r="D89" s="66"/>
      <c r="E89" s="66"/>
      <c r="F89" s="66"/>
      <c r="G89" s="66"/>
      <c r="I89" s="63">
        <v>44033</v>
      </c>
      <c r="J89" s="64">
        <v>44043</v>
      </c>
      <c r="K89" s="65" t="s">
        <v>173</v>
      </c>
      <c r="L89" s="69"/>
      <c r="M89" s="67" t="s">
        <v>317</v>
      </c>
      <c r="N89" s="67" t="s">
        <v>318</v>
      </c>
      <c r="O89" s="66">
        <f t="shared" si="13"/>
        <v>19.989999999999998</v>
      </c>
      <c r="P89" s="66"/>
      <c r="Q89" s="66">
        <f t="shared" si="14"/>
        <v>19.989999999999998</v>
      </c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>
        <v>19.989999999999998</v>
      </c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7"/>
      <c r="AW89" s="85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</row>
    <row r="90" spans="1:62" x14ac:dyDescent="0.25">
      <c r="A90" s="67"/>
      <c r="B90" s="65"/>
      <c r="C90" s="66">
        <f>SUM(D90:G90)</f>
        <v>0</v>
      </c>
      <c r="D90" s="66"/>
      <c r="E90" s="66"/>
      <c r="F90" s="66"/>
      <c r="G90" s="66"/>
      <c r="I90" s="63">
        <v>44011</v>
      </c>
      <c r="J90" s="64">
        <v>44043</v>
      </c>
      <c r="K90" s="65" t="s">
        <v>173</v>
      </c>
      <c r="L90" s="65" t="s">
        <v>319</v>
      </c>
      <c r="M90" s="67" t="s">
        <v>320</v>
      </c>
      <c r="N90" s="67" t="s">
        <v>321</v>
      </c>
      <c r="O90" s="66">
        <f t="shared" si="13"/>
        <v>1844</v>
      </c>
      <c r="P90" s="66">
        <v>307.33</v>
      </c>
      <c r="Q90" s="66">
        <f t="shared" si="14"/>
        <v>1536.67</v>
      </c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7"/>
      <c r="AW90" s="67"/>
      <c r="AX90" s="67"/>
      <c r="AY90" s="67"/>
      <c r="AZ90" s="67"/>
      <c r="BA90" s="67"/>
      <c r="BB90" s="67"/>
      <c r="BC90" s="66">
        <v>1536.67</v>
      </c>
      <c r="BD90" s="67"/>
      <c r="BE90" s="67"/>
      <c r="BF90" s="67"/>
      <c r="BG90" s="67"/>
      <c r="BH90" s="67"/>
      <c r="BI90" s="67"/>
      <c r="BJ90" s="67"/>
    </row>
    <row r="91" spans="1:62" ht="15.75" thickBot="1" x14ac:dyDescent="0.3">
      <c r="A91" s="67"/>
      <c r="B91" s="65"/>
      <c r="C91" s="68">
        <f>SUM(C72:C90)</f>
        <v>88778.15</v>
      </c>
      <c r="D91" s="68">
        <f>SUM(D72:D90)</f>
        <v>86450</v>
      </c>
      <c r="E91" s="68">
        <f>SUM(E72:E90)</f>
        <v>232.5</v>
      </c>
      <c r="F91" s="68">
        <f>SUM(F72:F90)</f>
        <v>1458.35</v>
      </c>
      <c r="G91" s="68">
        <f>SUM(G72:G90)</f>
        <v>637.29999999999995</v>
      </c>
      <c r="I91" s="67"/>
      <c r="J91" s="65"/>
      <c r="K91" s="65"/>
      <c r="L91" s="65"/>
      <c r="M91" s="67"/>
      <c r="N91" s="67"/>
      <c r="O91" s="68">
        <f t="shared" ref="O91:BJ91" si="15">SUM(O72:O90)</f>
        <v>8752.08</v>
      </c>
      <c r="P91" s="68">
        <f t="shared" si="15"/>
        <v>582.6099999999999</v>
      </c>
      <c r="Q91" s="68">
        <f t="shared" si="15"/>
        <v>8169.47</v>
      </c>
      <c r="R91" s="68">
        <f t="shared" si="15"/>
        <v>4578.3099999999995</v>
      </c>
      <c r="S91" s="68">
        <f t="shared" si="15"/>
        <v>458.25</v>
      </c>
      <c r="T91" s="68">
        <f t="shared" si="15"/>
        <v>0</v>
      </c>
      <c r="U91" s="68">
        <f t="shared" si="15"/>
        <v>39.049999999999997</v>
      </c>
      <c r="V91" s="68">
        <f t="shared" si="15"/>
        <v>0</v>
      </c>
      <c r="W91" s="68">
        <f t="shared" si="15"/>
        <v>0</v>
      </c>
      <c r="X91" s="68">
        <f t="shared" si="15"/>
        <v>0</v>
      </c>
      <c r="Y91" s="68">
        <f t="shared" si="15"/>
        <v>0</v>
      </c>
      <c r="Z91" s="68">
        <f t="shared" si="15"/>
        <v>0</v>
      </c>
      <c r="AA91" s="68">
        <f t="shared" si="15"/>
        <v>0</v>
      </c>
      <c r="AB91" s="68">
        <f t="shared" si="15"/>
        <v>0</v>
      </c>
      <c r="AC91" s="68">
        <f t="shared" si="15"/>
        <v>0</v>
      </c>
      <c r="AD91" s="68">
        <f t="shared" si="15"/>
        <v>0</v>
      </c>
      <c r="AE91" s="68">
        <f t="shared" si="15"/>
        <v>0</v>
      </c>
      <c r="AF91" s="68">
        <f t="shared" si="15"/>
        <v>0</v>
      </c>
      <c r="AG91" s="68">
        <f t="shared" si="15"/>
        <v>906</v>
      </c>
      <c r="AH91" s="68">
        <f t="shared" si="15"/>
        <v>0</v>
      </c>
      <c r="AI91" s="68">
        <f t="shared" si="15"/>
        <v>282.47000000000003</v>
      </c>
      <c r="AJ91" s="68">
        <f t="shared" si="15"/>
        <v>0</v>
      </c>
      <c r="AK91" s="68">
        <f t="shared" si="15"/>
        <v>279.95</v>
      </c>
      <c r="AL91" s="68">
        <f t="shared" si="15"/>
        <v>0</v>
      </c>
      <c r="AM91" s="68">
        <f t="shared" si="15"/>
        <v>0</v>
      </c>
      <c r="AN91" s="68">
        <f t="shared" si="15"/>
        <v>38.090000000000003</v>
      </c>
      <c r="AO91" s="68">
        <f t="shared" si="15"/>
        <v>0</v>
      </c>
      <c r="AP91" s="68"/>
      <c r="AQ91" s="68">
        <f t="shared" si="15"/>
        <v>0</v>
      </c>
      <c r="AR91" s="68"/>
      <c r="AS91" s="68"/>
      <c r="AT91" s="68">
        <f t="shared" si="15"/>
        <v>50.68</v>
      </c>
      <c r="AU91" s="68">
        <f t="shared" si="15"/>
        <v>0</v>
      </c>
      <c r="AV91" s="68">
        <f t="shared" si="15"/>
        <v>0</v>
      </c>
      <c r="AW91" s="68">
        <f t="shared" si="15"/>
        <v>0</v>
      </c>
      <c r="AX91" s="68">
        <f t="shared" si="15"/>
        <v>0</v>
      </c>
      <c r="AY91" s="68">
        <f t="shared" si="15"/>
        <v>0</v>
      </c>
      <c r="AZ91" s="68">
        <f t="shared" si="15"/>
        <v>0</v>
      </c>
      <c r="BA91" s="68">
        <f t="shared" si="15"/>
        <v>0</v>
      </c>
      <c r="BB91" s="68">
        <f t="shared" si="15"/>
        <v>0</v>
      </c>
      <c r="BC91" s="68">
        <f t="shared" si="15"/>
        <v>1536.67</v>
      </c>
      <c r="BD91" s="68">
        <f t="shared" si="15"/>
        <v>0</v>
      </c>
      <c r="BE91" s="68">
        <f t="shared" si="15"/>
        <v>0</v>
      </c>
      <c r="BF91" s="68">
        <f t="shared" si="15"/>
        <v>0</v>
      </c>
      <c r="BG91" s="68">
        <f t="shared" si="15"/>
        <v>0</v>
      </c>
      <c r="BH91" s="68">
        <f t="shared" si="15"/>
        <v>0</v>
      </c>
      <c r="BI91" s="68">
        <f t="shared" si="15"/>
        <v>0</v>
      </c>
      <c r="BJ91" s="68">
        <f t="shared" si="15"/>
        <v>0</v>
      </c>
    </row>
    <row r="92" spans="1:62" ht="15.75" thickTop="1" x14ac:dyDescent="0.25"/>
    <row r="93" spans="1:62" ht="23.25" x14ac:dyDescent="0.35">
      <c r="A93" s="82" t="s">
        <v>322</v>
      </c>
    </row>
    <row r="94" spans="1:62" x14ac:dyDescent="0.25">
      <c r="A94" s="63">
        <v>44036</v>
      </c>
      <c r="B94" s="65" t="s">
        <v>1</v>
      </c>
      <c r="C94" s="66">
        <f>SUM(D94:G94)</f>
        <v>120</v>
      </c>
      <c r="D94" s="66"/>
      <c r="E94" s="66">
        <v>120</v>
      </c>
      <c r="F94" s="66"/>
      <c r="G94" s="66"/>
      <c r="I94" s="63">
        <v>44046</v>
      </c>
      <c r="J94" s="63">
        <v>44046</v>
      </c>
      <c r="K94" s="65" t="s">
        <v>165</v>
      </c>
      <c r="L94" s="61" t="s">
        <v>166</v>
      </c>
      <c r="M94" s="62" t="s">
        <v>167</v>
      </c>
      <c r="N94" s="62" t="s">
        <v>168</v>
      </c>
      <c r="O94" s="66">
        <f>SUM(P94:Q94)</f>
        <v>40</v>
      </c>
      <c r="P94" s="66">
        <v>1.91</v>
      </c>
      <c r="Q94" s="66">
        <f>SUM(R94:BJ94)</f>
        <v>38.090000000000003</v>
      </c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>
        <v>38.090000000000003</v>
      </c>
      <c r="AO94" s="66"/>
      <c r="AP94" s="66"/>
      <c r="AQ94" s="66"/>
      <c r="AR94" s="66"/>
      <c r="AS94" s="66"/>
      <c r="AT94" s="66"/>
      <c r="AU94" s="66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</row>
    <row r="95" spans="1:62" x14ac:dyDescent="0.25">
      <c r="A95" s="63">
        <v>44039</v>
      </c>
      <c r="B95" s="65" t="s">
        <v>1</v>
      </c>
      <c r="C95" s="66">
        <f t="shared" ref="C95:C107" si="16">SUM(D95:G95)</f>
        <v>20</v>
      </c>
      <c r="D95" s="66"/>
      <c r="E95" s="66">
        <v>20</v>
      </c>
      <c r="F95" s="66"/>
      <c r="G95" s="66"/>
      <c r="I95" s="63">
        <v>44046</v>
      </c>
      <c r="J95" s="63">
        <v>44046</v>
      </c>
      <c r="K95" s="65" t="s">
        <v>165</v>
      </c>
      <c r="L95" s="61" t="s">
        <v>166</v>
      </c>
      <c r="M95" s="62" t="s">
        <v>167</v>
      </c>
      <c r="N95" s="62" t="s">
        <v>169</v>
      </c>
      <c r="O95" s="66">
        <f>SUM(P95:Q95)</f>
        <v>41</v>
      </c>
      <c r="P95" s="66">
        <v>1.95</v>
      </c>
      <c r="Q95" s="66">
        <f>SUM(R95:BJ95)</f>
        <v>39.049999999999997</v>
      </c>
      <c r="R95" s="66"/>
      <c r="S95" s="66"/>
      <c r="T95" s="66"/>
      <c r="U95" s="66">
        <v>39.049999999999997</v>
      </c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</row>
    <row r="96" spans="1:62" x14ac:dyDescent="0.25">
      <c r="A96" s="63">
        <v>44040</v>
      </c>
      <c r="B96" s="65" t="s">
        <v>1</v>
      </c>
      <c r="C96" s="66">
        <f t="shared" si="16"/>
        <v>48</v>
      </c>
      <c r="D96" s="66"/>
      <c r="E96" s="66">
        <v>48</v>
      </c>
      <c r="F96" s="66"/>
      <c r="G96" s="66"/>
      <c r="I96" s="63">
        <v>44053</v>
      </c>
      <c r="J96" s="63">
        <v>44053</v>
      </c>
      <c r="K96" s="65" t="s">
        <v>170</v>
      </c>
      <c r="L96" s="61" t="s">
        <v>171</v>
      </c>
      <c r="M96" s="67" t="s">
        <v>147</v>
      </c>
      <c r="N96" s="67" t="s">
        <v>172</v>
      </c>
      <c r="O96" s="66">
        <f t="shared" ref="O96:O112" si="17">SUM(P96:Q96)</f>
        <v>5.4</v>
      </c>
      <c r="P96" s="66"/>
      <c r="Q96" s="66">
        <f t="shared" ref="Q96:Q112" si="18">SUM(R96:BJ96)</f>
        <v>5.4</v>
      </c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>
        <v>5.4</v>
      </c>
      <c r="AU96" s="66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</row>
    <row r="97" spans="1:62" x14ac:dyDescent="0.25">
      <c r="A97" s="63">
        <v>44042</v>
      </c>
      <c r="B97" s="65" t="s">
        <v>1</v>
      </c>
      <c r="C97" s="66">
        <f t="shared" si="16"/>
        <v>48</v>
      </c>
      <c r="D97" s="66"/>
      <c r="E97" s="66">
        <v>48</v>
      </c>
      <c r="F97" s="66"/>
      <c r="G97" s="66"/>
      <c r="I97" s="63">
        <v>44062</v>
      </c>
      <c r="J97" s="64">
        <v>44053</v>
      </c>
      <c r="K97" s="65" t="s">
        <v>173</v>
      </c>
      <c r="L97" s="65" t="s">
        <v>335</v>
      </c>
      <c r="M97" s="67" t="s">
        <v>333</v>
      </c>
      <c r="N97" s="67" t="s">
        <v>334</v>
      </c>
      <c r="O97" s="66">
        <f t="shared" si="17"/>
        <v>3600</v>
      </c>
      <c r="P97" s="66">
        <v>600</v>
      </c>
      <c r="Q97" s="66">
        <f t="shared" si="18"/>
        <v>3000</v>
      </c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>
        <v>3000</v>
      </c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</row>
    <row r="98" spans="1:62" x14ac:dyDescent="0.25">
      <c r="A98" s="63">
        <v>44042</v>
      </c>
      <c r="B98" s="65" t="s">
        <v>1</v>
      </c>
      <c r="C98" s="66">
        <f t="shared" si="16"/>
        <v>25</v>
      </c>
      <c r="D98" s="66"/>
      <c r="E98" s="66">
        <v>25</v>
      </c>
      <c r="F98" s="66"/>
      <c r="G98" s="66"/>
      <c r="I98" s="63">
        <v>44069</v>
      </c>
      <c r="J98" s="64">
        <v>44069</v>
      </c>
      <c r="K98" s="65" t="s">
        <v>173</v>
      </c>
      <c r="L98" s="69"/>
      <c r="M98" s="67" t="s">
        <v>12</v>
      </c>
      <c r="N98" s="67" t="s">
        <v>12</v>
      </c>
      <c r="O98" s="66">
        <f t="shared" si="17"/>
        <v>3562.69</v>
      </c>
      <c r="P98" s="66"/>
      <c r="Q98" s="66">
        <f t="shared" si="18"/>
        <v>3562.69</v>
      </c>
      <c r="R98" s="66">
        <v>3562.69</v>
      </c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</row>
    <row r="99" spans="1:62" x14ac:dyDescent="0.25">
      <c r="A99" s="63">
        <v>44046</v>
      </c>
      <c r="B99" s="65" t="s">
        <v>1</v>
      </c>
      <c r="C99" s="66">
        <f t="shared" si="16"/>
        <v>20</v>
      </c>
      <c r="D99" s="66"/>
      <c r="E99" s="66">
        <v>20</v>
      </c>
      <c r="F99" s="66"/>
      <c r="G99" s="66"/>
      <c r="I99" s="63">
        <v>44074</v>
      </c>
      <c r="J99" s="64">
        <v>44071</v>
      </c>
      <c r="K99" s="65" t="s">
        <v>173</v>
      </c>
      <c r="L99" s="69"/>
      <c r="M99" s="67" t="s">
        <v>159</v>
      </c>
      <c r="N99" s="67" t="s">
        <v>360</v>
      </c>
      <c r="O99" s="66">
        <f t="shared" si="17"/>
        <v>684.12</v>
      </c>
      <c r="P99" s="66"/>
      <c r="Q99" s="66">
        <f t="shared" si="18"/>
        <v>684.12</v>
      </c>
      <c r="R99" s="66">
        <v>684.12</v>
      </c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</row>
    <row r="100" spans="1:62" x14ac:dyDescent="0.25">
      <c r="A100" s="63">
        <v>44050</v>
      </c>
      <c r="B100" s="65" t="s">
        <v>323</v>
      </c>
      <c r="C100" s="66">
        <f t="shared" si="16"/>
        <v>582.61</v>
      </c>
      <c r="D100" s="66"/>
      <c r="E100" s="66"/>
      <c r="F100" s="66">
        <v>582.61</v>
      </c>
      <c r="G100" s="66"/>
      <c r="I100" s="63">
        <v>44064</v>
      </c>
      <c r="J100" s="63">
        <v>44064</v>
      </c>
      <c r="K100" s="65" t="s">
        <v>170</v>
      </c>
      <c r="L100" s="69"/>
      <c r="M100" s="67" t="s">
        <v>176</v>
      </c>
      <c r="N100" s="67" t="s">
        <v>361</v>
      </c>
      <c r="O100" s="66">
        <f t="shared" si="17"/>
        <v>331.5</v>
      </c>
      <c r="P100" s="66"/>
      <c r="Q100" s="66">
        <f t="shared" si="18"/>
        <v>331.5</v>
      </c>
      <c r="R100" s="66">
        <v>331.5</v>
      </c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</row>
    <row r="101" spans="1:62" x14ac:dyDescent="0.25">
      <c r="A101" s="63">
        <v>44052</v>
      </c>
      <c r="B101" s="65" t="s">
        <v>1</v>
      </c>
      <c r="C101" s="66">
        <f t="shared" si="16"/>
        <v>20</v>
      </c>
      <c r="D101" s="66"/>
      <c r="E101" s="66">
        <v>20</v>
      </c>
      <c r="F101" s="66"/>
      <c r="G101" s="66"/>
      <c r="I101" s="64">
        <v>44043</v>
      </c>
      <c r="J101" s="64">
        <v>44071</v>
      </c>
      <c r="K101" s="65" t="s">
        <v>173</v>
      </c>
      <c r="L101" s="65" t="s">
        <v>181</v>
      </c>
      <c r="M101" s="67" t="s">
        <v>13</v>
      </c>
      <c r="N101" s="67" t="s">
        <v>180</v>
      </c>
      <c r="O101" s="66">
        <f t="shared" si="17"/>
        <v>2347.1999999999998</v>
      </c>
      <c r="P101" s="66">
        <v>391.2</v>
      </c>
      <c r="Q101" s="66">
        <f t="shared" si="18"/>
        <v>1956</v>
      </c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>
        <v>1956</v>
      </c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</row>
    <row r="102" spans="1:62" x14ac:dyDescent="0.25">
      <c r="A102" s="63"/>
      <c r="B102" s="65"/>
      <c r="C102" s="66">
        <f t="shared" si="16"/>
        <v>0</v>
      </c>
      <c r="D102" s="66"/>
      <c r="E102" s="66"/>
      <c r="F102" s="66"/>
      <c r="G102" s="66"/>
      <c r="I102" s="64"/>
      <c r="J102" s="64"/>
      <c r="K102" s="65"/>
      <c r="L102" s="65"/>
      <c r="M102" s="67"/>
      <c r="N102" s="67"/>
      <c r="O102" s="66">
        <f t="shared" si="17"/>
        <v>0</v>
      </c>
      <c r="P102" s="66"/>
      <c r="Q102" s="66">
        <f t="shared" si="18"/>
        <v>0</v>
      </c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</row>
    <row r="103" spans="1:62" x14ac:dyDescent="0.25">
      <c r="A103" s="63"/>
      <c r="B103" s="65"/>
      <c r="C103" s="66">
        <f t="shared" si="16"/>
        <v>0</v>
      </c>
      <c r="D103" s="66"/>
      <c r="E103" s="66"/>
      <c r="F103" s="66"/>
      <c r="G103" s="66"/>
      <c r="I103" s="64">
        <v>44043</v>
      </c>
      <c r="J103" s="64">
        <v>44071</v>
      </c>
      <c r="K103" s="65" t="s">
        <v>173</v>
      </c>
      <c r="L103" s="65" t="s">
        <v>186</v>
      </c>
      <c r="M103" s="67" t="s">
        <v>184</v>
      </c>
      <c r="N103" s="67" t="s">
        <v>185</v>
      </c>
      <c r="O103" s="66">
        <f t="shared" si="17"/>
        <v>175.46</v>
      </c>
      <c r="P103" s="66">
        <v>29.24</v>
      </c>
      <c r="Q103" s="66">
        <f t="shared" si="18"/>
        <v>146.22</v>
      </c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>
        <v>146.22</v>
      </c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</row>
    <row r="104" spans="1:62" x14ac:dyDescent="0.25">
      <c r="A104" s="63"/>
      <c r="B104" s="65"/>
      <c r="C104" s="66">
        <f t="shared" si="16"/>
        <v>0</v>
      </c>
      <c r="D104" s="66"/>
      <c r="E104" s="66"/>
      <c r="F104" s="66"/>
      <c r="G104" s="66"/>
      <c r="I104" s="65"/>
      <c r="J104" s="65"/>
      <c r="K104" s="65"/>
      <c r="L104" s="65"/>
      <c r="M104" s="67"/>
      <c r="N104" s="67"/>
      <c r="O104" s="66">
        <f t="shared" si="17"/>
        <v>0</v>
      </c>
      <c r="P104" s="66"/>
      <c r="Q104" s="66">
        <f t="shared" si="18"/>
        <v>0</v>
      </c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</row>
    <row r="105" spans="1:62" x14ac:dyDescent="0.25">
      <c r="A105" s="63"/>
      <c r="B105" s="65"/>
      <c r="C105" s="66">
        <f t="shared" si="16"/>
        <v>0</v>
      </c>
      <c r="D105" s="66"/>
      <c r="E105" s="66"/>
      <c r="F105" s="66"/>
      <c r="G105" s="66"/>
      <c r="I105" s="64">
        <v>44063</v>
      </c>
      <c r="J105" s="64">
        <v>44071</v>
      </c>
      <c r="K105" s="65" t="s">
        <v>173</v>
      </c>
      <c r="L105" s="65" t="s">
        <v>264</v>
      </c>
      <c r="M105" s="67" t="s">
        <v>262</v>
      </c>
      <c r="N105" s="67" t="s">
        <v>332</v>
      </c>
      <c r="O105" s="66">
        <f t="shared" si="17"/>
        <v>112.78</v>
      </c>
      <c r="P105" s="66">
        <v>18.8</v>
      </c>
      <c r="Q105" s="66">
        <f t="shared" si="18"/>
        <v>93.98</v>
      </c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>
        <v>93.98</v>
      </c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</row>
    <row r="106" spans="1:62" x14ac:dyDescent="0.25">
      <c r="A106" s="63"/>
      <c r="B106" s="65"/>
      <c r="C106" s="66">
        <f t="shared" si="16"/>
        <v>0</v>
      </c>
      <c r="D106" s="66"/>
      <c r="E106" s="66"/>
      <c r="F106" s="66"/>
      <c r="G106" s="66"/>
      <c r="I106" s="64">
        <v>44046</v>
      </c>
      <c r="J106" s="64">
        <v>44071</v>
      </c>
      <c r="K106" s="65" t="s">
        <v>173</v>
      </c>
      <c r="L106" s="61" t="s">
        <v>187</v>
      </c>
      <c r="M106" s="67" t="s">
        <v>324</v>
      </c>
      <c r="N106" s="67" t="s">
        <v>325</v>
      </c>
      <c r="O106" s="66">
        <f t="shared" si="17"/>
        <v>637.79999999999995</v>
      </c>
      <c r="P106" s="66">
        <v>106.3</v>
      </c>
      <c r="Q106" s="66">
        <f t="shared" si="18"/>
        <v>531.5</v>
      </c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>
        <v>531.5</v>
      </c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</row>
    <row r="107" spans="1:62" x14ac:dyDescent="0.25">
      <c r="A107" s="67"/>
      <c r="B107" s="65"/>
      <c r="C107" s="66">
        <f t="shared" si="16"/>
        <v>0</v>
      </c>
      <c r="D107" s="66"/>
      <c r="E107" s="66"/>
      <c r="F107" s="66"/>
      <c r="G107" s="66"/>
      <c r="I107" s="64">
        <v>44021</v>
      </c>
      <c r="J107" s="64">
        <v>44071</v>
      </c>
      <c r="K107" s="65" t="s">
        <v>173</v>
      </c>
      <c r="L107" s="69"/>
      <c r="M107" s="67" t="s">
        <v>326</v>
      </c>
      <c r="N107" s="67" t="s">
        <v>327</v>
      </c>
      <c r="O107" s="66">
        <f t="shared" si="17"/>
        <v>9.9499999999999993</v>
      </c>
      <c r="P107" s="66">
        <v>1.66</v>
      </c>
      <c r="Q107" s="66">
        <f t="shared" si="18"/>
        <v>8.2899999999999991</v>
      </c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>
        <v>8.2899999999999991</v>
      </c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</row>
    <row r="108" spans="1:62" x14ac:dyDescent="0.25">
      <c r="A108" s="67"/>
      <c r="B108" s="65"/>
      <c r="C108" s="66"/>
      <c r="D108" s="66"/>
      <c r="E108" s="66"/>
      <c r="F108" s="66"/>
      <c r="G108" s="66"/>
      <c r="I108" s="64">
        <v>44066</v>
      </c>
      <c r="J108" s="64">
        <v>44071</v>
      </c>
      <c r="K108" s="65" t="s">
        <v>173</v>
      </c>
      <c r="L108" s="69"/>
      <c r="M108" s="67" t="s">
        <v>328</v>
      </c>
      <c r="N108" s="67" t="s">
        <v>330</v>
      </c>
      <c r="O108" s="66">
        <f t="shared" si="17"/>
        <v>360</v>
      </c>
      <c r="P108" s="66"/>
      <c r="Q108" s="66">
        <f t="shared" si="18"/>
        <v>360</v>
      </c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>
        <v>360</v>
      </c>
      <c r="AQ108" s="66"/>
      <c r="AR108" s="66"/>
      <c r="AS108" s="66"/>
      <c r="AT108" s="66"/>
      <c r="AU108" s="66"/>
      <c r="AV108" s="67"/>
      <c r="AW108" s="85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</row>
    <row r="109" spans="1:62" x14ac:dyDescent="0.25">
      <c r="A109" s="67"/>
      <c r="B109" s="65"/>
      <c r="C109" s="66"/>
      <c r="D109" s="66"/>
      <c r="E109" s="66"/>
      <c r="F109" s="66"/>
      <c r="G109" s="66"/>
      <c r="I109" s="64">
        <v>44063</v>
      </c>
      <c r="J109" s="64">
        <v>44071</v>
      </c>
      <c r="K109" s="65" t="s">
        <v>173</v>
      </c>
      <c r="L109" s="69"/>
      <c r="M109" s="67" t="s">
        <v>244</v>
      </c>
      <c r="N109" s="67" t="s">
        <v>331</v>
      </c>
      <c r="O109" s="66">
        <f t="shared" si="17"/>
        <v>87.34</v>
      </c>
      <c r="P109" s="66"/>
      <c r="Q109" s="66">
        <f t="shared" si="18"/>
        <v>87.34</v>
      </c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>
        <v>87.34</v>
      </c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7"/>
      <c r="AW109" s="85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</row>
    <row r="110" spans="1:62" x14ac:dyDescent="0.25">
      <c r="A110" s="67"/>
      <c r="B110" s="65"/>
      <c r="C110" s="66"/>
      <c r="D110" s="66"/>
      <c r="E110" s="66"/>
      <c r="F110" s="66"/>
      <c r="G110" s="66"/>
      <c r="I110" s="63"/>
      <c r="J110" s="64"/>
      <c r="K110" s="65"/>
      <c r="L110" s="65"/>
      <c r="M110" s="67"/>
      <c r="N110" s="67"/>
      <c r="O110" s="66">
        <f t="shared" si="17"/>
        <v>0</v>
      </c>
      <c r="P110" s="66"/>
      <c r="Q110" s="66">
        <f t="shared" si="18"/>
        <v>0</v>
      </c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7"/>
      <c r="AW110" s="85"/>
      <c r="AX110" s="67"/>
      <c r="AY110" s="67"/>
      <c r="AZ110" s="67"/>
      <c r="BA110" s="67"/>
      <c r="BB110" s="67"/>
      <c r="BC110" s="66"/>
      <c r="BD110" s="67"/>
      <c r="BE110" s="67"/>
      <c r="BF110" s="67"/>
      <c r="BG110" s="67"/>
      <c r="BH110" s="67"/>
      <c r="BI110" s="67"/>
      <c r="BJ110" s="67"/>
    </row>
    <row r="111" spans="1:62" x14ac:dyDescent="0.25">
      <c r="A111" s="67"/>
      <c r="B111" s="65"/>
      <c r="C111" s="66"/>
      <c r="D111" s="66"/>
      <c r="E111" s="66"/>
      <c r="F111" s="66"/>
      <c r="G111" s="66"/>
      <c r="I111" s="63"/>
      <c r="J111" s="64"/>
      <c r="K111" s="65"/>
      <c r="L111" s="65"/>
      <c r="M111" s="67"/>
      <c r="N111" s="67"/>
      <c r="O111" s="66">
        <f t="shared" si="17"/>
        <v>0</v>
      </c>
      <c r="P111" s="66"/>
      <c r="Q111" s="66">
        <f t="shared" si="18"/>
        <v>0</v>
      </c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7"/>
      <c r="AW111" s="85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</row>
    <row r="112" spans="1:62" x14ac:dyDescent="0.25">
      <c r="A112" s="67"/>
      <c r="B112" s="65"/>
      <c r="C112" s="66">
        <f>SUM(D112:G112)</f>
        <v>0</v>
      </c>
      <c r="D112" s="66"/>
      <c r="E112" s="66"/>
      <c r="F112" s="66"/>
      <c r="G112" s="66"/>
      <c r="I112" s="63"/>
      <c r="J112" s="64"/>
      <c r="K112" s="65"/>
      <c r="L112" s="65"/>
      <c r="M112" s="67"/>
      <c r="N112" s="67"/>
      <c r="O112" s="66">
        <f t="shared" si="17"/>
        <v>0</v>
      </c>
      <c r="P112" s="66"/>
      <c r="Q112" s="66">
        <f t="shared" si="18"/>
        <v>0</v>
      </c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7"/>
      <c r="AW112" s="67"/>
      <c r="AX112" s="67"/>
      <c r="AY112" s="67"/>
      <c r="AZ112" s="67"/>
      <c r="BA112" s="67"/>
      <c r="BB112" s="67"/>
      <c r="BC112" s="66"/>
      <c r="BD112" s="67"/>
      <c r="BE112" s="67"/>
      <c r="BF112" s="67"/>
      <c r="BG112" s="67"/>
      <c r="BH112" s="67"/>
      <c r="BI112" s="67"/>
      <c r="BJ112" s="67"/>
    </row>
    <row r="113" spans="1:62" ht="15.75" thickBot="1" x14ac:dyDescent="0.3">
      <c r="A113" s="67"/>
      <c r="B113" s="65"/>
      <c r="C113" s="68">
        <f>SUM(C94:C112)</f>
        <v>883.61</v>
      </c>
      <c r="D113" s="68">
        <f>SUM(D94:D112)</f>
        <v>0</v>
      </c>
      <c r="E113" s="68">
        <f>SUM(E94:E112)</f>
        <v>301</v>
      </c>
      <c r="F113" s="68">
        <f>SUM(F94:F112)</f>
        <v>582.61</v>
      </c>
      <c r="G113" s="68">
        <f>SUM(G94:G112)</f>
        <v>0</v>
      </c>
      <c r="I113" s="67"/>
      <c r="J113" s="65"/>
      <c r="K113" s="65"/>
      <c r="L113" s="65"/>
      <c r="M113" s="67"/>
      <c r="N113" s="67"/>
      <c r="O113" s="68">
        <f t="shared" ref="O113:BJ113" si="19">SUM(O94:O112)</f>
        <v>11995.24</v>
      </c>
      <c r="P113" s="68">
        <f t="shared" si="19"/>
        <v>1151.06</v>
      </c>
      <c r="Q113" s="68">
        <f t="shared" si="19"/>
        <v>10844.179999999998</v>
      </c>
      <c r="R113" s="68">
        <f t="shared" si="19"/>
        <v>4578.3100000000004</v>
      </c>
      <c r="S113" s="68">
        <f t="shared" si="19"/>
        <v>0</v>
      </c>
      <c r="T113" s="68">
        <f t="shared" si="19"/>
        <v>0</v>
      </c>
      <c r="U113" s="68">
        <f t="shared" si="19"/>
        <v>39.049999999999997</v>
      </c>
      <c r="V113" s="68">
        <f t="shared" si="19"/>
        <v>0</v>
      </c>
      <c r="W113" s="68">
        <f t="shared" si="19"/>
        <v>0</v>
      </c>
      <c r="X113" s="68">
        <f t="shared" si="19"/>
        <v>0</v>
      </c>
      <c r="Y113" s="68">
        <f t="shared" si="19"/>
        <v>0</v>
      </c>
      <c r="Z113" s="68">
        <f t="shared" si="19"/>
        <v>0</v>
      </c>
      <c r="AA113" s="68">
        <f t="shared" si="19"/>
        <v>0</v>
      </c>
      <c r="AB113" s="68">
        <f t="shared" si="19"/>
        <v>3000</v>
      </c>
      <c r="AC113" s="68">
        <f t="shared" si="19"/>
        <v>0</v>
      </c>
      <c r="AD113" s="68">
        <f t="shared" si="19"/>
        <v>0</v>
      </c>
      <c r="AE113" s="68">
        <f t="shared" si="19"/>
        <v>0</v>
      </c>
      <c r="AF113" s="68">
        <f t="shared" si="19"/>
        <v>0</v>
      </c>
      <c r="AG113" s="68">
        <f t="shared" si="19"/>
        <v>1956</v>
      </c>
      <c r="AH113" s="68">
        <f t="shared" si="19"/>
        <v>0</v>
      </c>
      <c r="AI113" s="68">
        <f t="shared" si="19"/>
        <v>189.61</v>
      </c>
      <c r="AJ113" s="68">
        <f t="shared" si="19"/>
        <v>0</v>
      </c>
      <c r="AK113" s="68">
        <f t="shared" si="19"/>
        <v>146.22</v>
      </c>
      <c r="AL113" s="68">
        <f t="shared" si="19"/>
        <v>0</v>
      </c>
      <c r="AM113" s="68">
        <f t="shared" si="19"/>
        <v>0</v>
      </c>
      <c r="AN113" s="68">
        <f t="shared" si="19"/>
        <v>38.090000000000003</v>
      </c>
      <c r="AO113" s="68">
        <f t="shared" si="19"/>
        <v>0</v>
      </c>
      <c r="AP113" s="68">
        <f t="shared" si="19"/>
        <v>360</v>
      </c>
      <c r="AQ113" s="68">
        <f t="shared" si="19"/>
        <v>0</v>
      </c>
      <c r="AR113" s="68"/>
      <c r="AS113" s="68"/>
      <c r="AT113" s="68">
        <f t="shared" si="19"/>
        <v>5.4</v>
      </c>
      <c r="AU113" s="68">
        <f t="shared" si="19"/>
        <v>531.5</v>
      </c>
      <c r="AV113" s="68">
        <f t="shared" si="19"/>
        <v>0</v>
      </c>
      <c r="AW113" s="68">
        <f t="shared" si="19"/>
        <v>0</v>
      </c>
      <c r="AX113" s="68">
        <f t="shared" si="19"/>
        <v>0</v>
      </c>
      <c r="AY113" s="68">
        <f t="shared" si="19"/>
        <v>0</v>
      </c>
      <c r="AZ113" s="68">
        <f t="shared" si="19"/>
        <v>0</v>
      </c>
      <c r="BA113" s="68">
        <f t="shared" si="19"/>
        <v>0</v>
      </c>
      <c r="BB113" s="68">
        <f t="shared" si="19"/>
        <v>0</v>
      </c>
      <c r="BC113" s="68">
        <f t="shared" si="19"/>
        <v>0</v>
      </c>
      <c r="BD113" s="68">
        <f t="shared" si="19"/>
        <v>0</v>
      </c>
      <c r="BE113" s="68">
        <f t="shared" si="19"/>
        <v>0</v>
      </c>
      <c r="BF113" s="68">
        <f t="shared" si="19"/>
        <v>0</v>
      </c>
      <c r="BG113" s="68">
        <f t="shared" si="19"/>
        <v>0</v>
      </c>
      <c r="BH113" s="68">
        <f t="shared" si="19"/>
        <v>0</v>
      </c>
      <c r="BI113" s="68">
        <f t="shared" si="19"/>
        <v>0</v>
      </c>
      <c r="BJ113" s="68">
        <f t="shared" si="19"/>
        <v>0</v>
      </c>
    </row>
    <row r="114" spans="1:62" ht="15.75" thickTop="1" x14ac:dyDescent="0.25"/>
    <row r="115" spans="1:62" ht="23.25" x14ac:dyDescent="0.35">
      <c r="A115" s="82" t="s">
        <v>358</v>
      </c>
    </row>
    <row r="116" spans="1:62" x14ac:dyDescent="0.25">
      <c r="A116" s="63">
        <v>44069</v>
      </c>
      <c r="B116" s="65" t="s">
        <v>1</v>
      </c>
      <c r="C116" s="66">
        <f>SUM(D116:G116)</f>
        <v>100</v>
      </c>
      <c r="D116" s="66"/>
      <c r="E116" s="66">
        <v>100</v>
      </c>
      <c r="F116" s="66"/>
      <c r="G116" s="66"/>
      <c r="I116" s="63">
        <v>44075</v>
      </c>
      <c r="J116" s="63">
        <v>44075</v>
      </c>
      <c r="K116" s="65" t="s">
        <v>165</v>
      </c>
      <c r="L116" s="61" t="s">
        <v>166</v>
      </c>
      <c r="M116" s="62" t="s">
        <v>167</v>
      </c>
      <c r="N116" s="62" t="s">
        <v>168</v>
      </c>
      <c r="O116" s="66">
        <f>SUM(P116:Q116)</f>
        <v>40</v>
      </c>
      <c r="P116" s="66">
        <v>1.91</v>
      </c>
      <c r="Q116" s="66">
        <f>SUM(R116:BJ116)</f>
        <v>38.090000000000003</v>
      </c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>
        <v>38.090000000000003</v>
      </c>
      <c r="AO116" s="66"/>
      <c r="AP116" s="66"/>
      <c r="AQ116" s="66"/>
      <c r="AR116" s="66"/>
      <c r="AS116" s="66"/>
      <c r="AT116" s="66"/>
      <c r="AU116" s="66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</row>
    <row r="117" spans="1:62" x14ac:dyDescent="0.25">
      <c r="A117" s="63">
        <v>44070</v>
      </c>
      <c r="B117" s="65" t="s">
        <v>1</v>
      </c>
      <c r="C117" s="66">
        <f t="shared" ref="C117:C129" si="20">SUM(D117:G117)</f>
        <v>75</v>
      </c>
      <c r="D117" s="66"/>
      <c r="E117" s="66">
        <v>75</v>
      </c>
      <c r="F117" s="66"/>
      <c r="G117" s="66"/>
      <c r="I117" s="63">
        <v>44075</v>
      </c>
      <c r="J117" s="63">
        <v>44075</v>
      </c>
      <c r="K117" s="65" t="s">
        <v>165</v>
      </c>
      <c r="L117" s="61" t="s">
        <v>166</v>
      </c>
      <c r="M117" s="62" t="s">
        <v>167</v>
      </c>
      <c r="N117" s="62" t="s">
        <v>169</v>
      </c>
      <c r="O117" s="66">
        <f>SUM(P117:Q117)</f>
        <v>10</v>
      </c>
      <c r="P117" s="66">
        <v>1.67</v>
      </c>
      <c r="Q117" s="66">
        <f>SUM(R117:BJ117)</f>
        <v>8.33</v>
      </c>
      <c r="R117" s="66"/>
      <c r="S117" s="66"/>
      <c r="T117" s="66"/>
      <c r="U117" s="66">
        <v>8.33</v>
      </c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</row>
    <row r="118" spans="1:62" x14ac:dyDescent="0.25">
      <c r="A118" s="63">
        <v>44071</v>
      </c>
      <c r="B118" s="65" t="s">
        <v>1</v>
      </c>
      <c r="C118" s="66">
        <f t="shared" si="20"/>
        <v>20</v>
      </c>
      <c r="D118" s="66"/>
      <c r="E118" s="66">
        <v>20</v>
      </c>
      <c r="F118" s="66"/>
      <c r="G118" s="66"/>
      <c r="I118" s="63">
        <v>44084</v>
      </c>
      <c r="J118" s="63">
        <v>44084</v>
      </c>
      <c r="K118" s="65" t="s">
        <v>170</v>
      </c>
      <c r="L118" s="61" t="s">
        <v>171</v>
      </c>
      <c r="M118" s="67" t="s">
        <v>147</v>
      </c>
      <c r="N118" s="67" t="s">
        <v>172</v>
      </c>
      <c r="O118" s="66">
        <f t="shared" ref="O118:O139" si="21">SUM(P118:Q118)</f>
        <v>68.37</v>
      </c>
      <c r="P118" s="66">
        <v>11.4</v>
      </c>
      <c r="Q118" s="66">
        <f>SUM(R118:BJ118)</f>
        <v>56.97</v>
      </c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>
        <v>56.97</v>
      </c>
      <c r="AU118" s="66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</row>
    <row r="119" spans="1:62" x14ac:dyDescent="0.25">
      <c r="A119" s="63">
        <v>44073</v>
      </c>
      <c r="B119" s="65" t="s">
        <v>1</v>
      </c>
      <c r="C119" s="66">
        <f t="shared" si="20"/>
        <v>12</v>
      </c>
      <c r="D119" s="66"/>
      <c r="E119" s="66">
        <v>12</v>
      </c>
      <c r="F119" s="66"/>
      <c r="G119" s="66"/>
      <c r="I119" s="64">
        <v>44099</v>
      </c>
      <c r="J119" s="64">
        <v>44099</v>
      </c>
      <c r="K119" s="65" t="s">
        <v>173</v>
      </c>
      <c r="L119" s="69"/>
      <c r="M119" s="67" t="s">
        <v>12</v>
      </c>
      <c r="N119" s="67" t="s">
        <v>12</v>
      </c>
      <c r="O119" s="66">
        <f t="shared" si="21"/>
        <v>3609.03</v>
      </c>
      <c r="P119" s="66"/>
      <c r="Q119" s="66">
        <f t="shared" ref="Q119:Q139" si="22">SUM(R119:BJ119)</f>
        <v>3609.03</v>
      </c>
      <c r="R119" s="66">
        <v>3609.03</v>
      </c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</row>
    <row r="120" spans="1:62" x14ac:dyDescent="0.25">
      <c r="A120" s="63">
        <v>44073</v>
      </c>
      <c r="B120" s="65" t="s">
        <v>1</v>
      </c>
      <c r="C120" s="66">
        <f>SUM(D120:G120)</f>
        <v>12</v>
      </c>
      <c r="D120" s="66"/>
      <c r="E120" s="66">
        <v>12</v>
      </c>
      <c r="F120" s="66"/>
      <c r="G120" s="66"/>
      <c r="I120" s="63">
        <v>44105</v>
      </c>
      <c r="J120" s="63">
        <v>44105</v>
      </c>
      <c r="K120" s="65" t="s">
        <v>173</v>
      </c>
      <c r="L120" s="69"/>
      <c r="M120" s="67" t="s">
        <v>159</v>
      </c>
      <c r="N120" s="67" t="s">
        <v>360</v>
      </c>
      <c r="O120" s="66">
        <f t="shared" si="21"/>
        <v>717.69</v>
      </c>
      <c r="P120" s="66"/>
      <c r="Q120" s="66">
        <f t="shared" si="22"/>
        <v>717.69</v>
      </c>
      <c r="R120" s="66">
        <v>717.69</v>
      </c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</row>
    <row r="121" spans="1:62" x14ac:dyDescent="0.25">
      <c r="A121" s="63">
        <v>44056</v>
      </c>
      <c r="B121" s="65" t="s">
        <v>1</v>
      </c>
      <c r="C121" s="66">
        <f t="shared" si="20"/>
        <v>125</v>
      </c>
      <c r="D121" s="66"/>
      <c r="E121" s="66">
        <v>125</v>
      </c>
      <c r="F121" s="66"/>
      <c r="G121" s="66"/>
      <c r="I121" s="63">
        <v>44095</v>
      </c>
      <c r="J121" s="63">
        <v>44095</v>
      </c>
      <c r="K121" s="65" t="s">
        <v>170</v>
      </c>
      <c r="L121" s="69"/>
      <c r="M121" s="67" t="s">
        <v>176</v>
      </c>
      <c r="N121" s="67" t="s">
        <v>361</v>
      </c>
      <c r="O121" s="66">
        <f t="shared" si="21"/>
        <v>337.32</v>
      </c>
      <c r="P121" s="66"/>
      <c r="Q121" s="66">
        <f t="shared" si="22"/>
        <v>337.32</v>
      </c>
      <c r="R121" s="66">
        <v>337.32</v>
      </c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</row>
    <row r="122" spans="1:62" x14ac:dyDescent="0.25">
      <c r="A122" s="63">
        <v>44088</v>
      </c>
      <c r="B122" s="65" t="s">
        <v>359</v>
      </c>
      <c r="C122" s="66">
        <f t="shared" si="20"/>
        <v>1151.06</v>
      </c>
      <c r="D122" s="66"/>
      <c r="E122" s="66"/>
      <c r="F122" s="66">
        <v>1151.06</v>
      </c>
      <c r="G122" s="66"/>
      <c r="I122" s="64">
        <v>44073</v>
      </c>
      <c r="J122" s="63">
        <v>44105</v>
      </c>
      <c r="K122" s="65" t="s">
        <v>173</v>
      </c>
      <c r="L122" s="65" t="s">
        <v>181</v>
      </c>
      <c r="M122" s="67" t="s">
        <v>13</v>
      </c>
      <c r="N122" s="67" t="s">
        <v>180</v>
      </c>
      <c r="O122" s="66">
        <f t="shared" si="21"/>
        <v>1687.2</v>
      </c>
      <c r="P122" s="66">
        <v>281.2</v>
      </c>
      <c r="Q122" s="66">
        <f t="shared" si="22"/>
        <v>1406</v>
      </c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>
        <v>1406</v>
      </c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</row>
    <row r="123" spans="1:62" x14ac:dyDescent="0.25">
      <c r="A123" s="63">
        <v>44075</v>
      </c>
      <c r="B123" s="65" t="s">
        <v>1</v>
      </c>
      <c r="C123" s="66">
        <f t="shared" si="20"/>
        <v>60</v>
      </c>
      <c r="D123" s="66"/>
      <c r="E123" s="66">
        <v>60</v>
      </c>
      <c r="F123" s="66"/>
      <c r="G123" s="66"/>
      <c r="I123" s="64"/>
      <c r="J123" s="64"/>
      <c r="K123" s="65"/>
      <c r="L123" s="65"/>
      <c r="M123" s="67"/>
      <c r="N123" s="67"/>
      <c r="O123" s="66">
        <f t="shared" si="21"/>
        <v>0</v>
      </c>
      <c r="P123" s="66"/>
      <c r="Q123" s="66">
        <f t="shared" si="22"/>
        <v>0</v>
      </c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</row>
    <row r="124" spans="1:62" x14ac:dyDescent="0.25">
      <c r="A124" s="63">
        <v>44077</v>
      </c>
      <c r="B124" s="65" t="s">
        <v>1</v>
      </c>
      <c r="C124" s="66">
        <f t="shared" si="20"/>
        <v>72</v>
      </c>
      <c r="D124" s="66"/>
      <c r="E124" s="66">
        <v>72</v>
      </c>
      <c r="F124" s="66"/>
      <c r="G124" s="66"/>
      <c r="I124" s="64">
        <v>44074</v>
      </c>
      <c r="J124" s="63">
        <v>44105</v>
      </c>
      <c r="K124" s="65" t="s">
        <v>173</v>
      </c>
      <c r="L124" s="65" t="s">
        <v>186</v>
      </c>
      <c r="M124" s="67" t="s">
        <v>184</v>
      </c>
      <c r="N124" s="67" t="s">
        <v>185</v>
      </c>
      <c r="O124" s="66">
        <f t="shared" si="21"/>
        <v>217.97</v>
      </c>
      <c r="P124" s="66">
        <v>36.31</v>
      </c>
      <c r="Q124" s="66">
        <f t="shared" si="22"/>
        <v>181.66</v>
      </c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>
        <v>181.66</v>
      </c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</row>
    <row r="125" spans="1:62" x14ac:dyDescent="0.25">
      <c r="A125" s="63">
        <v>44079</v>
      </c>
      <c r="B125" s="65" t="s">
        <v>1</v>
      </c>
      <c r="C125" s="66">
        <f t="shared" si="20"/>
        <v>36</v>
      </c>
      <c r="D125" s="66"/>
      <c r="E125" s="66">
        <v>36</v>
      </c>
      <c r="F125" s="66"/>
      <c r="G125" s="66"/>
      <c r="I125" s="65"/>
      <c r="J125" s="65"/>
      <c r="K125" s="65"/>
      <c r="L125" s="65"/>
      <c r="M125" s="67"/>
      <c r="N125" s="67"/>
      <c r="O125" s="66">
        <f t="shared" si="21"/>
        <v>0</v>
      </c>
      <c r="P125" s="66"/>
      <c r="Q125" s="66">
        <f t="shared" si="22"/>
        <v>0</v>
      </c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</row>
    <row r="126" spans="1:62" x14ac:dyDescent="0.25">
      <c r="A126" s="63">
        <v>44082</v>
      </c>
      <c r="B126" s="65" t="s">
        <v>1</v>
      </c>
      <c r="C126" s="66">
        <f t="shared" si="20"/>
        <v>64</v>
      </c>
      <c r="D126" s="66"/>
      <c r="E126" s="66">
        <v>64</v>
      </c>
      <c r="F126" s="66"/>
      <c r="G126" s="66"/>
      <c r="I126" s="64">
        <v>44089</v>
      </c>
      <c r="J126" s="63">
        <v>44105</v>
      </c>
      <c r="K126" s="65" t="s">
        <v>173</v>
      </c>
      <c r="L126" s="65" t="s">
        <v>264</v>
      </c>
      <c r="M126" s="67" t="s">
        <v>262</v>
      </c>
      <c r="N126" s="67" t="s">
        <v>344</v>
      </c>
      <c r="O126" s="66">
        <f t="shared" si="21"/>
        <v>87.75</v>
      </c>
      <c r="P126" s="66">
        <v>14.63</v>
      </c>
      <c r="Q126" s="66">
        <f t="shared" si="22"/>
        <v>73.12</v>
      </c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>
        <v>73.12</v>
      </c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</row>
    <row r="127" spans="1:62" x14ac:dyDescent="0.25">
      <c r="A127" s="63">
        <v>44089</v>
      </c>
      <c r="B127" s="65" t="s">
        <v>1</v>
      </c>
      <c r="C127" s="66">
        <f t="shared" si="20"/>
        <v>12</v>
      </c>
      <c r="D127" s="66"/>
      <c r="E127" s="66">
        <v>12</v>
      </c>
      <c r="F127" s="66"/>
      <c r="G127" s="66"/>
      <c r="I127" s="64">
        <v>44068</v>
      </c>
      <c r="J127" s="64">
        <v>44069</v>
      </c>
      <c r="K127" s="65" t="s">
        <v>173</v>
      </c>
      <c r="L127" s="69"/>
      <c r="M127" s="67" t="s">
        <v>345</v>
      </c>
      <c r="N127" s="67" t="s">
        <v>346</v>
      </c>
      <c r="O127" s="66">
        <f t="shared" si="21"/>
        <v>499</v>
      </c>
      <c r="P127" s="66" t="s">
        <v>347</v>
      </c>
      <c r="Q127" s="66">
        <f t="shared" si="22"/>
        <v>499</v>
      </c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>
        <v>499</v>
      </c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</row>
    <row r="128" spans="1:62" x14ac:dyDescent="0.25">
      <c r="A128" s="63">
        <v>44090</v>
      </c>
      <c r="B128" s="65" t="s">
        <v>1</v>
      </c>
      <c r="C128" s="66">
        <f t="shared" si="20"/>
        <v>60</v>
      </c>
      <c r="D128" s="66"/>
      <c r="E128" s="66">
        <v>60</v>
      </c>
      <c r="F128" s="66"/>
      <c r="G128" s="66"/>
      <c r="I128" s="64">
        <v>44078</v>
      </c>
      <c r="J128" s="63">
        <v>44105</v>
      </c>
      <c r="K128" s="65" t="s">
        <v>173</v>
      </c>
      <c r="L128" s="69"/>
      <c r="M128" s="67" t="s">
        <v>328</v>
      </c>
      <c r="N128" s="67" t="s">
        <v>348</v>
      </c>
      <c r="O128" s="66">
        <f t="shared" si="21"/>
        <v>750</v>
      </c>
      <c r="P128" s="66"/>
      <c r="Q128" s="66">
        <f t="shared" si="22"/>
        <v>750</v>
      </c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>
        <v>750</v>
      </c>
      <c r="AQ128" s="66"/>
      <c r="AR128" s="66"/>
      <c r="AS128" s="66"/>
      <c r="AT128" s="66"/>
      <c r="AU128" s="66"/>
      <c r="AV128" s="67"/>
      <c r="AW128" s="85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</row>
    <row r="129" spans="1:62" x14ac:dyDescent="0.25">
      <c r="A129" s="67"/>
      <c r="B129" s="65"/>
      <c r="C129" s="66">
        <f t="shared" si="20"/>
        <v>0</v>
      </c>
      <c r="D129" s="66"/>
      <c r="E129" s="66"/>
      <c r="F129" s="66"/>
      <c r="G129" s="66"/>
      <c r="I129" s="64"/>
      <c r="J129" s="64"/>
      <c r="K129" s="65"/>
      <c r="L129" s="65"/>
      <c r="M129" s="67"/>
      <c r="N129" s="67"/>
      <c r="O129" s="66">
        <f t="shared" si="21"/>
        <v>0</v>
      </c>
      <c r="P129" s="66"/>
      <c r="Q129" s="66">
        <f t="shared" si="22"/>
        <v>0</v>
      </c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7"/>
      <c r="AW129" s="85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</row>
    <row r="130" spans="1:62" x14ac:dyDescent="0.25">
      <c r="A130" s="67"/>
      <c r="B130" s="65"/>
      <c r="C130" s="66"/>
      <c r="D130" s="66"/>
      <c r="E130" s="66"/>
      <c r="F130" s="66"/>
      <c r="G130" s="66"/>
      <c r="I130" s="63">
        <v>44071</v>
      </c>
      <c r="J130" s="63">
        <v>44105</v>
      </c>
      <c r="K130" s="65" t="s">
        <v>173</v>
      </c>
      <c r="L130" s="65" t="s">
        <v>183</v>
      </c>
      <c r="M130" s="67" t="s">
        <v>148</v>
      </c>
      <c r="N130" s="67" t="s">
        <v>349</v>
      </c>
      <c r="O130" s="66">
        <f t="shared" si="21"/>
        <v>15.59</v>
      </c>
      <c r="P130" s="66">
        <v>2.6</v>
      </c>
      <c r="Q130" s="66">
        <f t="shared" si="22"/>
        <v>12.99</v>
      </c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>
        <v>12.99</v>
      </c>
      <c r="AM130" s="66"/>
      <c r="AN130" s="66"/>
      <c r="AO130" s="66"/>
      <c r="AP130" s="66"/>
      <c r="AQ130" s="66"/>
      <c r="AR130" s="66"/>
      <c r="AS130" s="66"/>
      <c r="AT130" s="66"/>
      <c r="AU130" s="66"/>
      <c r="AV130" s="67"/>
      <c r="AW130" s="85"/>
      <c r="AX130" s="67"/>
      <c r="AY130" s="67"/>
      <c r="AZ130" s="67"/>
      <c r="BA130" s="67"/>
      <c r="BB130" s="67"/>
      <c r="BC130" s="66"/>
      <c r="BD130" s="67"/>
      <c r="BE130" s="67"/>
      <c r="BF130" s="67"/>
      <c r="BG130" s="67"/>
      <c r="BH130" s="67"/>
      <c r="BI130" s="67"/>
      <c r="BJ130" s="67"/>
    </row>
    <row r="131" spans="1:62" x14ac:dyDescent="0.25">
      <c r="A131" s="67"/>
      <c r="B131" s="65"/>
      <c r="C131" s="66"/>
      <c r="D131" s="66"/>
      <c r="E131" s="66"/>
      <c r="F131" s="66"/>
      <c r="G131" s="66"/>
      <c r="I131" s="63">
        <v>44043</v>
      </c>
      <c r="J131" s="63">
        <v>44105</v>
      </c>
      <c r="K131" s="65" t="s">
        <v>173</v>
      </c>
      <c r="L131" s="65" t="s">
        <v>319</v>
      </c>
      <c r="M131" s="67" t="s">
        <v>320</v>
      </c>
      <c r="N131" s="67" t="s">
        <v>350</v>
      </c>
      <c r="O131" s="66">
        <f t="shared" si="21"/>
        <v>1844.8000000000002</v>
      </c>
      <c r="P131" s="66">
        <v>308.13</v>
      </c>
      <c r="Q131" s="66">
        <f t="shared" si="22"/>
        <v>1536.67</v>
      </c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7"/>
      <c r="AW131" s="85"/>
      <c r="AX131" s="67"/>
      <c r="AY131" s="67"/>
      <c r="AZ131" s="67"/>
      <c r="BA131" s="67"/>
      <c r="BB131" s="67"/>
      <c r="BC131" s="66">
        <v>1536.67</v>
      </c>
      <c r="BD131" s="67"/>
      <c r="BE131" s="67"/>
      <c r="BF131" s="67"/>
      <c r="BG131" s="67"/>
      <c r="BH131" s="67"/>
      <c r="BI131" s="67"/>
      <c r="BJ131" s="67"/>
    </row>
    <row r="132" spans="1:62" x14ac:dyDescent="0.25">
      <c r="A132" s="67"/>
      <c r="B132" s="65"/>
      <c r="C132" s="66"/>
      <c r="D132" s="66"/>
      <c r="E132" s="66"/>
      <c r="F132" s="66"/>
      <c r="G132" s="66"/>
      <c r="I132" s="63">
        <v>44077</v>
      </c>
      <c r="J132" s="63">
        <v>44105</v>
      </c>
      <c r="K132" s="65" t="s">
        <v>173</v>
      </c>
      <c r="L132" s="65" t="s">
        <v>353</v>
      </c>
      <c r="M132" s="67" t="s">
        <v>351</v>
      </c>
      <c r="N132" s="67" t="s">
        <v>352</v>
      </c>
      <c r="O132" s="66">
        <f t="shared" si="21"/>
        <v>57.42</v>
      </c>
      <c r="P132" s="66">
        <v>9.57</v>
      </c>
      <c r="Q132" s="66">
        <f t="shared" si="22"/>
        <v>47.85</v>
      </c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>
        <v>47.85</v>
      </c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7"/>
      <c r="AW132" s="85"/>
      <c r="AX132" s="67"/>
      <c r="AY132" s="67"/>
      <c r="AZ132" s="67"/>
      <c r="BA132" s="67"/>
      <c r="BB132" s="67"/>
      <c r="BC132" s="66"/>
      <c r="BD132" s="67"/>
      <c r="BE132" s="67"/>
      <c r="BF132" s="67"/>
      <c r="BG132" s="67"/>
      <c r="BH132" s="67"/>
      <c r="BI132" s="67"/>
      <c r="BJ132" s="67"/>
    </row>
    <row r="133" spans="1:62" x14ac:dyDescent="0.25">
      <c r="A133" s="67"/>
      <c r="B133" s="65"/>
      <c r="C133" s="66"/>
      <c r="D133" s="66"/>
      <c r="E133" s="66"/>
      <c r="F133" s="66"/>
      <c r="G133" s="66"/>
      <c r="I133" s="63">
        <v>44077</v>
      </c>
      <c r="J133" s="63">
        <v>44105</v>
      </c>
      <c r="K133" s="65" t="s">
        <v>170</v>
      </c>
      <c r="L133" s="65" t="s">
        <v>261</v>
      </c>
      <c r="M133" s="67" t="s">
        <v>259</v>
      </c>
      <c r="N133" s="67" t="s">
        <v>354</v>
      </c>
      <c r="O133" s="66">
        <f t="shared" ref="O133:O138" si="23">SUM(P133:Q133)</f>
        <v>166.8</v>
      </c>
      <c r="P133" s="66">
        <v>27.8</v>
      </c>
      <c r="Q133" s="66">
        <f t="shared" ref="Q133:Q138" si="24">SUM(R133:BJ133)</f>
        <v>139</v>
      </c>
      <c r="R133" s="66"/>
      <c r="S133" s="66"/>
      <c r="T133" s="66"/>
      <c r="U133" s="66"/>
      <c r="V133" s="66">
        <v>139</v>
      </c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7"/>
      <c r="AW133" s="85"/>
      <c r="AX133" s="67"/>
      <c r="AY133" s="67"/>
      <c r="AZ133" s="67"/>
      <c r="BA133" s="67"/>
      <c r="BB133" s="67"/>
      <c r="BC133" s="66"/>
      <c r="BD133" s="67"/>
      <c r="BE133" s="67"/>
      <c r="BF133" s="67"/>
      <c r="BG133" s="67"/>
      <c r="BH133" s="67"/>
      <c r="BI133" s="67"/>
      <c r="BJ133" s="67"/>
    </row>
    <row r="134" spans="1:62" x14ac:dyDescent="0.25">
      <c r="A134" s="67"/>
      <c r="B134" s="65"/>
      <c r="C134" s="66"/>
      <c r="D134" s="66"/>
      <c r="E134" s="66"/>
      <c r="F134" s="66"/>
      <c r="G134" s="66"/>
      <c r="I134" s="63">
        <v>44075</v>
      </c>
      <c r="J134" s="63">
        <v>44105</v>
      </c>
      <c r="K134" s="65" t="s">
        <v>173</v>
      </c>
      <c r="L134" s="69"/>
      <c r="M134" s="67" t="s">
        <v>355</v>
      </c>
      <c r="N134" s="67" t="s">
        <v>356</v>
      </c>
      <c r="O134" s="66">
        <f t="shared" si="23"/>
        <v>80</v>
      </c>
      <c r="P134" s="66"/>
      <c r="Q134" s="66">
        <f t="shared" si="24"/>
        <v>80</v>
      </c>
      <c r="R134" s="66"/>
      <c r="S134" s="66"/>
      <c r="T134" s="66"/>
      <c r="U134" s="66"/>
      <c r="V134" s="66"/>
      <c r="W134" s="66"/>
      <c r="X134" s="66"/>
      <c r="Y134" s="66"/>
      <c r="Z134" s="66"/>
      <c r="AA134" s="66">
        <v>80</v>
      </c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7"/>
      <c r="AW134" s="85"/>
      <c r="AX134" s="67"/>
      <c r="AY134" s="67"/>
      <c r="AZ134" s="67"/>
      <c r="BA134" s="67"/>
      <c r="BB134" s="67"/>
      <c r="BC134" s="66"/>
      <c r="BD134" s="67"/>
      <c r="BE134" s="67"/>
      <c r="BF134" s="67"/>
      <c r="BG134" s="67"/>
      <c r="BH134" s="67"/>
      <c r="BI134" s="67"/>
      <c r="BJ134" s="67"/>
    </row>
    <row r="135" spans="1:62" x14ac:dyDescent="0.25">
      <c r="A135" s="67"/>
      <c r="B135" s="65"/>
      <c r="C135" s="66"/>
      <c r="D135" s="66"/>
      <c r="E135" s="66"/>
      <c r="F135" s="66"/>
      <c r="G135" s="66"/>
      <c r="I135" s="63">
        <v>44086</v>
      </c>
      <c r="J135" s="63">
        <v>44105</v>
      </c>
      <c r="K135" s="65" t="s">
        <v>173</v>
      </c>
      <c r="L135" s="69"/>
      <c r="M135" s="67" t="s">
        <v>244</v>
      </c>
      <c r="N135" s="67" t="s">
        <v>357</v>
      </c>
      <c r="O135" s="66">
        <f t="shared" si="23"/>
        <v>33.61</v>
      </c>
      <c r="P135" s="66"/>
      <c r="Q135" s="66">
        <f t="shared" si="24"/>
        <v>33.61</v>
      </c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>
        <v>33.61</v>
      </c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7"/>
      <c r="AW135" s="85"/>
      <c r="AX135" s="67"/>
      <c r="AY135" s="67"/>
      <c r="AZ135" s="67"/>
      <c r="BA135" s="67"/>
      <c r="BB135" s="67"/>
      <c r="BC135" s="66"/>
      <c r="BD135" s="67"/>
      <c r="BE135" s="67"/>
      <c r="BF135" s="67"/>
      <c r="BG135" s="67"/>
      <c r="BH135" s="67"/>
      <c r="BI135" s="67"/>
      <c r="BJ135" s="67"/>
    </row>
    <row r="136" spans="1:62" x14ac:dyDescent="0.25">
      <c r="A136" s="67"/>
      <c r="B136" s="65"/>
      <c r="C136" s="66"/>
      <c r="D136" s="66"/>
      <c r="E136" s="66"/>
      <c r="F136" s="66"/>
      <c r="G136" s="66"/>
      <c r="I136" s="63">
        <v>44081</v>
      </c>
      <c r="J136" s="63">
        <v>44105</v>
      </c>
      <c r="K136" s="65" t="s">
        <v>173</v>
      </c>
      <c r="L136" s="69"/>
      <c r="M136" s="67" t="s">
        <v>302</v>
      </c>
      <c r="N136" s="67" t="s">
        <v>303</v>
      </c>
      <c r="O136" s="66">
        <f t="shared" si="23"/>
        <v>50</v>
      </c>
      <c r="P136" s="66"/>
      <c r="Q136" s="66">
        <f t="shared" si="24"/>
        <v>50</v>
      </c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>
        <v>50</v>
      </c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7"/>
      <c r="AW136" s="85"/>
      <c r="AX136" s="67"/>
      <c r="AY136" s="67"/>
      <c r="AZ136" s="67"/>
      <c r="BA136" s="67"/>
      <c r="BB136" s="67"/>
      <c r="BC136" s="66"/>
      <c r="BD136" s="67"/>
      <c r="BE136" s="67"/>
      <c r="BF136" s="67"/>
      <c r="BG136" s="67"/>
      <c r="BH136" s="67"/>
      <c r="BI136" s="67"/>
      <c r="BJ136" s="67"/>
    </row>
    <row r="137" spans="1:62" x14ac:dyDescent="0.25">
      <c r="A137" s="67"/>
      <c r="B137" s="65"/>
      <c r="C137" s="66"/>
      <c r="D137" s="66"/>
      <c r="E137" s="66"/>
      <c r="F137" s="66"/>
      <c r="G137" s="66"/>
      <c r="I137" s="63">
        <v>44013</v>
      </c>
      <c r="J137" s="64">
        <v>44105</v>
      </c>
      <c r="K137" s="65" t="s">
        <v>173</v>
      </c>
      <c r="L137" s="69"/>
      <c r="M137" s="67" t="s">
        <v>362</v>
      </c>
      <c r="N137" s="67" t="s">
        <v>363</v>
      </c>
      <c r="O137" s="66">
        <f t="shared" si="23"/>
        <v>20.440000000000001</v>
      </c>
      <c r="P137" s="66"/>
      <c r="Q137" s="66">
        <f t="shared" si="24"/>
        <v>20.440000000000001</v>
      </c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>
        <v>20.440000000000001</v>
      </c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7"/>
      <c r="AW137" s="85"/>
      <c r="AX137" s="67"/>
      <c r="AY137" s="67"/>
      <c r="AZ137" s="67"/>
      <c r="BA137" s="67"/>
      <c r="BB137" s="67"/>
      <c r="BC137" s="66"/>
      <c r="BD137" s="67"/>
      <c r="BE137" s="67"/>
      <c r="BF137" s="67"/>
      <c r="BG137" s="67"/>
      <c r="BH137" s="67"/>
      <c r="BI137" s="67"/>
      <c r="BJ137" s="67"/>
    </row>
    <row r="138" spans="1:62" x14ac:dyDescent="0.25">
      <c r="A138" s="67"/>
      <c r="B138" s="65"/>
      <c r="C138" s="66"/>
      <c r="D138" s="66"/>
      <c r="E138" s="66"/>
      <c r="F138" s="66"/>
      <c r="G138" s="66"/>
      <c r="I138" s="63">
        <v>44102</v>
      </c>
      <c r="J138" s="64">
        <v>44105</v>
      </c>
      <c r="K138" s="65" t="s">
        <v>173</v>
      </c>
      <c r="L138" s="65" t="s">
        <v>364</v>
      </c>
      <c r="M138" s="67" t="s">
        <v>365</v>
      </c>
      <c r="N138" s="67" t="s">
        <v>366</v>
      </c>
      <c r="O138" s="66">
        <f t="shared" si="23"/>
        <v>300</v>
      </c>
      <c r="P138" s="66">
        <v>50</v>
      </c>
      <c r="Q138" s="66">
        <f t="shared" si="24"/>
        <v>250</v>
      </c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>
        <v>250</v>
      </c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7"/>
      <c r="AW138" s="85"/>
      <c r="AX138" s="67"/>
      <c r="AY138" s="67"/>
      <c r="AZ138" s="67"/>
      <c r="BA138" s="67"/>
      <c r="BB138" s="67"/>
      <c r="BC138" s="66"/>
      <c r="BD138" s="67"/>
      <c r="BE138" s="67"/>
      <c r="BF138" s="67"/>
      <c r="BG138" s="67"/>
      <c r="BH138" s="67"/>
      <c r="BI138" s="67"/>
      <c r="BJ138" s="67"/>
    </row>
    <row r="139" spans="1:62" x14ac:dyDescent="0.25">
      <c r="A139" s="67"/>
      <c r="B139" s="65"/>
      <c r="C139" s="66">
        <f>SUM(D139:G139)</f>
        <v>0</v>
      </c>
      <c r="D139" s="66"/>
      <c r="E139" s="66"/>
      <c r="F139" s="66"/>
      <c r="G139" s="66"/>
      <c r="I139" s="63">
        <v>44096</v>
      </c>
      <c r="J139" s="64">
        <v>44107</v>
      </c>
      <c r="K139" s="65" t="s">
        <v>173</v>
      </c>
      <c r="L139" s="65" t="s">
        <v>264</v>
      </c>
      <c r="M139" s="67" t="s">
        <v>262</v>
      </c>
      <c r="N139" s="67" t="s">
        <v>367</v>
      </c>
      <c r="O139" s="66">
        <f t="shared" si="21"/>
        <v>15.55</v>
      </c>
      <c r="P139" s="66">
        <v>2.59</v>
      </c>
      <c r="Q139" s="66">
        <f t="shared" si="22"/>
        <v>12.96</v>
      </c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>
        <v>12.96</v>
      </c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7"/>
      <c r="AW139" s="67"/>
      <c r="AX139" s="67"/>
      <c r="AY139" s="67"/>
      <c r="AZ139" s="67"/>
      <c r="BA139" s="67"/>
      <c r="BB139" s="67"/>
      <c r="BC139" s="66"/>
      <c r="BD139" s="67"/>
      <c r="BE139" s="67"/>
      <c r="BF139" s="67"/>
      <c r="BG139" s="67"/>
      <c r="BH139" s="67"/>
      <c r="BI139" s="67"/>
      <c r="BJ139" s="67"/>
    </row>
    <row r="140" spans="1:62" ht="15.75" thickBot="1" x14ac:dyDescent="0.3">
      <c r="A140" s="67"/>
      <c r="B140" s="65"/>
      <c r="C140" s="68">
        <f>SUM(C116:C139)</f>
        <v>1799.06</v>
      </c>
      <c r="D140" s="68">
        <f>SUM(D116:D139)</f>
        <v>0</v>
      </c>
      <c r="E140" s="68">
        <f>SUM(E116:E139)</f>
        <v>648</v>
      </c>
      <c r="F140" s="68">
        <f>SUM(F116:F139)</f>
        <v>1151.06</v>
      </c>
      <c r="G140" s="68">
        <f>SUM(G116:G139)</f>
        <v>0</v>
      </c>
      <c r="I140" s="67"/>
      <c r="J140" s="65"/>
      <c r="K140" s="65"/>
      <c r="L140" s="65"/>
      <c r="M140" s="67"/>
      <c r="N140" s="67"/>
      <c r="O140" s="68">
        <f t="shared" ref="O140:BJ140" si="25">SUM(O116:O139)</f>
        <v>10608.54</v>
      </c>
      <c r="P140" s="68">
        <f t="shared" si="25"/>
        <v>747.81000000000006</v>
      </c>
      <c r="Q140" s="68">
        <f t="shared" si="25"/>
        <v>9860.73</v>
      </c>
      <c r="R140" s="68">
        <f t="shared" si="25"/>
        <v>4664.04</v>
      </c>
      <c r="S140" s="68">
        <f t="shared" si="25"/>
        <v>0</v>
      </c>
      <c r="T140" s="68">
        <f t="shared" si="25"/>
        <v>0</v>
      </c>
      <c r="U140" s="68">
        <f t="shared" si="25"/>
        <v>8.33</v>
      </c>
      <c r="V140" s="68">
        <f t="shared" si="25"/>
        <v>139</v>
      </c>
      <c r="W140" s="68">
        <f t="shared" si="25"/>
        <v>0</v>
      </c>
      <c r="X140" s="68">
        <f t="shared" si="25"/>
        <v>0</v>
      </c>
      <c r="Y140" s="68">
        <f t="shared" si="25"/>
        <v>0</v>
      </c>
      <c r="Z140" s="68">
        <f t="shared" si="25"/>
        <v>0</v>
      </c>
      <c r="AA140" s="68">
        <f t="shared" si="25"/>
        <v>80</v>
      </c>
      <c r="AB140" s="68">
        <f t="shared" si="25"/>
        <v>0</v>
      </c>
      <c r="AC140" s="68">
        <f t="shared" si="25"/>
        <v>0</v>
      </c>
      <c r="AD140" s="68">
        <f t="shared" si="25"/>
        <v>0</v>
      </c>
      <c r="AE140" s="68">
        <f t="shared" si="25"/>
        <v>0</v>
      </c>
      <c r="AF140" s="68">
        <f t="shared" si="25"/>
        <v>68.290000000000006</v>
      </c>
      <c r="AG140" s="68">
        <f t="shared" si="25"/>
        <v>1406</v>
      </c>
      <c r="AH140" s="68">
        <f t="shared" si="25"/>
        <v>0</v>
      </c>
      <c r="AI140" s="68">
        <f t="shared" si="25"/>
        <v>419.69</v>
      </c>
      <c r="AJ140" s="68">
        <f t="shared" si="25"/>
        <v>0</v>
      </c>
      <c r="AK140" s="68">
        <f t="shared" si="25"/>
        <v>181.66</v>
      </c>
      <c r="AL140" s="68">
        <f t="shared" si="25"/>
        <v>12.99</v>
      </c>
      <c r="AM140" s="68">
        <f t="shared" si="25"/>
        <v>0</v>
      </c>
      <c r="AN140" s="68">
        <f t="shared" si="25"/>
        <v>38.090000000000003</v>
      </c>
      <c r="AO140" s="68">
        <f t="shared" si="25"/>
        <v>0</v>
      </c>
      <c r="AP140" s="68">
        <f t="shared" si="25"/>
        <v>750</v>
      </c>
      <c r="AQ140" s="68">
        <f t="shared" si="25"/>
        <v>0</v>
      </c>
      <c r="AR140" s="68"/>
      <c r="AS140" s="68"/>
      <c r="AT140" s="68">
        <f t="shared" si="25"/>
        <v>56.97</v>
      </c>
      <c r="AU140" s="68">
        <f t="shared" si="25"/>
        <v>499</v>
      </c>
      <c r="AV140" s="68">
        <f t="shared" si="25"/>
        <v>0</v>
      </c>
      <c r="AW140" s="68">
        <f t="shared" si="25"/>
        <v>0</v>
      </c>
      <c r="AX140" s="68">
        <f t="shared" si="25"/>
        <v>0</v>
      </c>
      <c r="AY140" s="68">
        <f t="shared" si="25"/>
        <v>0</v>
      </c>
      <c r="AZ140" s="68">
        <f t="shared" si="25"/>
        <v>0</v>
      </c>
      <c r="BA140" s="68">
        <f t="shared" si="25"/>
        <v>0</v>
      </c>
      <c r="BB140" s="68">
        <f t="shared" si="25"/>
        <v>0</v>
      </c>
      <c r="BC140" s="68">
        <f t="shared" si="25"/>
        <v>1536.67</v>
      </c>
      <c r="BD140" s="68">
        <f t="shared" si="25"/>
        <v>0</v>
      </c>
      <c r="BE140" s="68">
        <f t="shared" si="25"/>
        <v>0</v>
      </c>
      <c r="BF140" s="68">
        <f t="shared" si="25"/>
        <v>0</v>
      </c>
      <c r="BG140" s="68">
        <f t="shared" si="25"/>
        <v>0</v>
      </c>
      <c r="BH140" s="68">
        <f t="shared" si="25"/>
        <v>0</v>
      </c>
      <c r="BI140" s="68">
        <f t="shared" si="25"/>
        <v>0</v>
      </c>
      <c r="BJ140" s="68">
        <f t="shared" si="25"/>
        <v>0</v>
      </c>
    </row>
    <row r="141" spans="1:62" ht="24" thickTop="1" x14ac:dyDescent="0.35">
      <c r="A141" s="82" t="s">
        <v>387</v>
      </c>
    </row>
    <row r="142" spans="1:62" x14ac:dyDescent="0.25">
      <c r="A142" s="63">
        <v>44099</v>
      </c>
      <c r="B142" s="65" t="s">
        <v>1</v>
      </c>
      <c r="C142" s="66">
        <f>SUM(D142:G142)</f>
        <v>96</v>
      </c>
      <c r="D142" s="66"/>
      <c r="E142" s="66">
        <v>96</v>
      </c>
      <c r="F142" s="66"/>
      <c r="G142" s="66"/>
      <c r="I142" s="63">
        <v>44105</v>
      </c>
      <c r="J142" s="63">
        <v>44105</v>
      </c>
      <c r="K142" s="65" t="s">
        <v>165</v>
      </c>
      <c r="L142" s="61" t="s">
        <v>166</v>
      </c>
      <c r="M142" s="62" t="s">
        <v>167</v>
      </c>
      <c r="N142" s="62" t="s">
        <v>168</v>
      </c>
      <c r="O142" s="66">
        <f>SUM(P142:Q142)</f>
        <v>40</v>
      </c>
      <c r="P142" s="66">
        <v>1.91</v>
      </c>
      <c r="Q142" s="66">
        <f>SUM(R142:BJ142)</f>
        <v>38.090000000000003</v>
      </c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>
        <v>38.090000000000003</v>
      </c>
      <c r="AO142" s="66"/>
      <c r="AP142" s="66"/>
      <c r="AQ142" s="66"/>
      <c r="AR142" s="66"/>
      <c r="AS142" s="66"/>
      <c r="AT142" s="66"/>
      <c r="AU142" s="66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</row>
    <row r="143" spans="1:62" x14ac:dyDescent="0.25">
      <c r="A143" s="63">
        <v>44101</v>
      </c>
      <c r="B143" s="65" t="s">
        <v>1</v>
      </c>
      <c r="C143" s="66">
        <f t="shared" ref="C143:C155" si="26">SUM(D143:G143)</f>
        <v>100</v>
      </c>
      <c r="D143" s="66"/>
      <c r="E143" s="66">
        <v>100</v>
      </c>
      <c r="F143" s="66"/>
      <c r="G143" s="66"/>
      <c r="I143" s="63">
        <v>44105</v>
      </c>
      <c r="J143" s="63">
        <v>44105</v>
      </c>
      <c r="K143" s="65" t="s">
        <v>165</v>
      </c>
      <c r="L143" s="61" t="s">
        <v>166</v>
      </c>
      <c r="M143" s="62" t="s">
        <v>167</v>
      </c>
      <c r="N143" s="62" t="s">
        <v>169</v>
      </c>
      <c r="O143" s="66">
        <f>SUM(P143:Q143)</f>
        <v>10</v>
      </c>
      <c r="P143" s="66">
        <v>1.67</v>
      </c>
      <c r="Q143" s="66">
        <f>SUM(R143:BJ143)</f>
        <v>8.33</v>
      </c>
      <c r="R143" s="66"/>
      <c r="S143" s="66"/>
      <c r="T143" s="66"/>
      <c r="U143" s="66">
        <v>8.33</v>
      </c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</row>
    <row r="144" spans="1:62" x14ac:dyDescent="0.25">
      <c r="A144" s="63">
        <v>44102</v>
      </c>
      <c r="B144" s="65" t="s">
        <v>1</v>
      </c>
      <c r="C144" s="66">
        <f t="shared" si="26"/>
        <v>100</v>
      </c>
      <c r="D144" s="66"/>
      <c r="E144" s="66">
        <v>100</v>
      </c>
      <c r="F144" s="66"/>
      <c r="G144" s="66"/>
      <c r="I144" s="63">
        <v>44094</v>
      </c>
      <c r="J144" s="63">
        <v>44116</v>
      </c>
      <c r="K144" s="65" t="s">
        <v>170</v>
      </c>
      <c r="L144" s="61" t="s">
        <v>171</v>
      </c>
      <c r="M144" s="67" t="s">
        <v>147</v>
      </c>
      <c r="N144" s="67" t="s">
        <v>172</v>
      </c>
      <c r="O144" s="66">
        <f t="shared" ref="O144:O165" si="27">SUM(P144:Q144)</f>
        <v>27.545999999999999</v>
      </c>
      <c r="P144" s="66">
        <v>4.59</v>
      </c>
      <c r="Q144" s="66">
        <f>SUM(R144:BJ144)</f>
        <v>22.956</v>
      </c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>
        <v>22.956</v>
      </c>
      <c r="AP144" s="66"/>
      <c r="AQ144" s="66"/>
      <c r="AR144" s="66"/>
      <c r="AS144" s="66"/>
      <c r="AT144" s="66"/>
      <c r="AU144" s="66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</row>
    <row r="145" spans="1:62" x14ac:dyDescent="0.25">
      <c r="A145" s="63">
        <v>44105</v>
      </c>
      <c r="B145" s="65" t="s">
        <v>1</v>
      </c>
      <c r="C145" s="66">
        <f t="shared" si="26"/>
        <v>125</v>
      </c>
      <c r="D145" s="66"/>
      <c r="E145" s="66">
        <v>125</v>
      </c>
      <c r="F145" s="66"/>
      <c r="G145" s="66"/>
      <c r="I145" s="64"/>
      <c r="J145" s="64">
        <v>44130</v>
      </c>
      <c r="K145" s="65" t="s">
        <v>173</v>
      </c>
      <c r="L145" s="69"/>
      <c r="M145" s="67" t="s">
        <v>12</v>
      </c>
      <c r="N145" s="67" t="s">
        <v>12</v>
      </c>
      <c r="O145" s="66">
        <f t="shared" si="27"/>
        <v>3854.52</v>
      </c>
      <c r="P145" s="66"/>
      <c r="Q145" s="66">
        <f t="shared" ref="Q145:Q165" si="28">SUM(R145:BJ145)</f>
        <v>3854.52</v>
      </c>
      <c r="R145" s="66">
        <v>3854.52</v>
      </c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</row>
    <row r="146" spans="1:62" x14ac:dyDescent="0.25">
      <c r="A146" s="63">
        <v>44106</v>
      </c>
      <c r="B146" s="65" t="s">
        <v>303</v>
      </c>
      <c r="C146" s="66">
        <f t="shared" si="26"/>
        <v>75</v>
      </c>
      <c r="D146" s="66"/>
      <c r="E146" s="66"/>
      <c r="F146" s="66"/>
      <c r="G146" s="66">
        <v>75</v>
      </c>
      <c r="I146" s="63"/>
      <c r="J146" s="63">
        <v>44133</v>
      </c>
      <c r="K146" s="65" t="s">
        <v>173</v>
      </c>
      <c r="L146" s="69"/>
      <c r="M146" s="67" t="s">
        <v>159</v>
      </c>
      <c r="N146" s="67" t="s">
        <v>360</v>
      </c>
      <c r="O146" s="66">
        <f t="shared" si="27"/>
        <v>689.64</v>
      </c>
      <c r="P146" s="66"/>
      <c r="Q146" s="66">
        <f t="shared" si="28"/>
        <v>689.64</v>
      </c>
      <c r="R146" s="66">
        <v>689.64</v>
      </c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</row>
    <row r="147" spans="1:62" x14ac:dyDescent="0.25">
      <c r="A147" s="63">
        <v>44110</v>
      </c>
      <c r="B147" s="65" t="s">
        <v>1</v>
      </c>
      <c r="C147" s="66">
        <f t="shared" si="26"/>
        <v>100</v>
      </c>
      <c r="D147" s="66"/>
      <c r="E147" s="66">
        <v>100</v>
      </c>
      <c r="F147" s="66"/>
      <c r="G147" s="66"/>
      <c r="I147" s="63"/>
      <c r="J147" s="63">
        <v>44125</v>
      </c>
      <c r="K147" s="65" t="s">
        <v>170</v>
      </c>
      <c r="L147" s="69"/>
      <c r="M147" s="67" t="s">
        <v>176</v>
      </c>
      <c r="N147" s="67" t="s">
        <v>361</v>
      </c>
      <c r="O147" s="66">
        <f t="shared" si="27"/>
        <v>332.48</v>
      </c>
      <c r="P147" s="66"/>
      <c r="Q147" s="66">
        <f t="shared" si="28"/>
        <v>332.48</v>
      </c>
      <c r="R147" s="66">
        <v>332.48</v>
      </c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</row>
    <row r="148" spans="1:62" x14ac:dyDescent="0.25">
      <c r="A148" s="63"/>
      <c r="B148" s="65"/>
      <c r="C148" s="66">
        <f t="shared" si="26"/>
        <v>0</v>
      </c>
      <c r="D148" s="66"/>
      <c r="E148" s="66"/>
      <c r="F148" s="66"/>
      <c r="G148" s="66"/>
      <c r="I148" s="64">
        <v>44104</v>
      </c>
      <c r="J148" s="63">
        <v>44133</v>
      </c>
      <c r="K148" s="65" t="s">
        <v>173</v>
      </c>
      <c r="L148" s="65" t="s">
        <v>181</v>
      </c>
      <c r="M148" s="67" t="s">
        <v>13</v>
      </c>
      <c r="N148" s="67" t="s">
        <v>180</v>
      </c>
      <c r="O148" s="66">
        <f t="shared" si="27"/>
        <v>2476.8000000000002</v>
      </c>
      <c r="P148" s="66">
        <v>412.8</v>
      </c>
      <c r="Q148" s="66">
        <f t="shared" si="28"/>
        <v>2064</v>
      </c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>
        <v>2064</v>
      </c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</row>
    <row r="149" spans="1:62" x14ac:dyDescent="0.25">
      <c r="A149" s="63">
        <v>44117</v>
      </c>
      <c r="B149" s="65" t="s">
        <v>1</v>
      </c>
      <c r="C149" s="66">
        <f t="shared" si="26"/>
        <v>100</v>
      </c>
      <c r="D149" s="66"/>
      <c r="E149" s="66">
        <v>100</v>
      </c>
      <c r="F149" s="66"/>
      <c r="G149" s="66"/>
      <c r="I149" s="64">
        <v>44104</v>
      </c>
      <c r="J149" s="63">
        <v>44133</v>
      </c>
      <c r="K149" s="65" t="s">
        <v>173</v>
      </c>
      <c r="L149" s="65" t="s">
        <v>183</v>
      </c>
      <c r="M149" s="67" t="s">
        <v>148</v>
      </c>
      <c r="N149" s="67" t="s">
        <v>349</v>
      </c>
      <c r="O149" s="66">
        <f t="shared" si="27"/>
        <v>15.59</v>
      </c>
      <c r="P149" s="66">
        <v>2.6</v>
      </c>
      <c r="Q149" s="66">
        <f t="shared" si="28"/>
        <v>12.99</v>
      </c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>
        <v>12.99</v>
      </c>
      <c r="AM149" s="66"/>
      <c r="AN149" s="66"/>
      <c r="AO149" s="66"/>
      <c r="AP149" s="66"/>
      <c r="AQ149" s="66"/>
      <c r="AR149" s="66"/>
      <c r="AS149" s="66"/>
      <c r="AT149" s="66"/>
      <c r="AU149" s="66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</row>
    <row r="150" spans="1:62" x14ac:dyDescent="0.25">
      <c r="A150" s="63">
        <v>44121</v>
      </c>
      <c r="B150" s="65" t="s">
        <v>1</v>
      </c>
      <c r="C150" s="66">
        <f t="shared" si="26"/>
        <v>48</v>
      </c>
      <c r="D150" s="66"/>
      <c r="E150" s="66">
        <v>48</v>
      </c>
      <c r="F150" s="66"/>
      <c r="G150" s="66"/>
      <c r="I150" s="64">
        <v>44109</v>
      </c>
      <c r="J150" s="63">
        <v>44133</v>
      </c>
      <c r="K150" s="65" t="s">
        <v>173</v>
      </c>
      <c r="L150" s="65" t="s">
        <v>186</v>
      </c>
      <c r="M150" s="67" t="s">
        <v>184</v>
      </c>
      <c r="N150" s="67" t="s">
        <v>374</v>
      </c>
      <c r="O150" s="66">
        <f t="shared" si="27"/>
        <v>64.33</v>
      </c>
      <c r="P150" s="66">
        <v>10.72</v>
      </c>
      <c r="Q150" s="66">
        <f t="shared" si="28"/>
        <v>53.61</v>
      </c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>
        <v>53.61</v>
      </c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</row>
    <row r="151" spans="1:62" x14ac:dyDescent="0.25">
      <c r="A151" s="63">
        <v>44098</v>
      </c>
      <c r="B151" s="65" t="s">
        <v>1</v>
      </c>
      <c r="C151" s="66">
        <f t="shared" si="26"/>
        <v>200</v>
      </c>
      <c r="D151" s="66"/>
      <c r="E151" s="66">
        <v>200</v>
      </c>
      <c r="F151" s="66"/>
      <c r="G151" s="66"/>
      <c r="I151" s="64">
        <v>44104</v>
      </c>
      <c r="J151" s="63">
        <v>44133</v>
      </c>
      <c r="K151" s="65" t="s">
        <v>173</v>
      </c>
      <c r="L151" s="65" t="s">
        <v>373</v>
      </c>
      <c r="M151" s="67" t="s">
        <v>184</v>
      </c>
      <c r="N151" s="67" t="s">
        <v>394</v>
      </c>
      <c r="O151" s="66">
        <f t="shared" si="27"/>
        <v>190.57</v>
      </c>
      <c r="P151" s="66">
        <v>31.75</v>
      </c>
      <c r="Q151" s="66">
        <f t="shared" si="28"/>
        <v>158.82</v>
      </c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>
        <v>158.82</v>
      </c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</row>
    <row r="152" spans="1:62" x14ac:dyDescent="0.25">
      <c r="A152" s="63">
        <v>44125</v>
      </c>
      <c r="B152" s="65" t="s">
        <v>10</v>
      </c>
      <c r="C152" s="66">
        <f t="shared" si="26"/>
        <v>747.81</v>
      </c>
      <c r="D152" s="66"/>
      <c r="E152" s="66"/>
      <c r="F152" s="66">
        <v>747.81</v>
      </c>
      <c r="G152" s="66"/>
      <c r="I152" s="64">
        <v>44116</v>
      </c>
      <c r="J152" s="63">
        <v>44133</v>
      </c>
      <c r="K152" s="65" t="s">
        <v>173</v>
      </c>
      <c r="L152" s="65" t="s">
        <v>264</v>
      </c>
      <c r="M152" s="67" t="s">
        <v>262</v>
      </c>
      <c r="N152" s="67" t="s">
        <v>369</v>
      </c>
      <c r="O152" s="66">
        <f t="shared" si="27"/>
        <v>247.25</v>
      </c>
      <c r="P152" s="66">
        <v>41.21</v>
      </c>
      <c r="Q152" s="66">
        <f t="shared" si="28"/>
        <v>206.04</v>
      </c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>
        <v>206.04</v>
      </c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7"/>
      <c r="AW152" s="67"/>
      <c r="AX152" s="66"/>
      <c r="AY152" s="66"/>
      <c r="AZ152" s="66"/>
      <c r="BA152" s="66"/>
      <c r="BB152" s="66"/>
      <c r="BC152" s="67"/>
      <c r="BD152" s="67"/>
      <c r="BE152" s="67"/>
      <c r="BF152" s="67"/>
      <c r="BG152" s="67"/>
      <c r="BH152" s="67"/>
      <c r="BI152" s="67"/>
      <c r="BJ152" s="67"/>
    </row>
    <row r="153" spans="1:62" x14ac:dyDescent="0.25">
      <c r="A153" s="63"/>
      <c r="B153" s="65"/>
      <c r="C153" s="66">
        <f t="shared" si="26"/>
        <v>0</v>
      </c>
      <c r="D153" s="66"/>
      <c r="E153" s="66"/>
      <c r="F153" s="66"/>
      <c r="G153" s="66"/>
      <c r="I153" s="64">
        <v>44104</v>
      </c>
      <c r="J153" s="63">
        <v>44133</v>
      </c>
      <c r="K153" s="65" t="s">
        <v>173</v>
      </c>
      <c r="L153" s="65" t="s">
        <v>203</v>
      </c>
      <c r="M153" s="67" t="s">
        <v>326</v>
      </c>
      <c r="N153" s="67" t="s">
        <v>370</v>
      </c>
      <c r="O153" s="66">
        <f t="shared" si="27"/>
        <v>36.97</v>
      </c>
      <c r="P153" s="66">
        <v>6.15</v>
      </c>
      <c r="Q153" s="66">
        <f t="shared" si="28"/>
        <v>30.82</v>
      </c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>
        <v>30.82</v>
      </c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7"/>
      <c r="AW153" s="67"/>
      <c r="AX153" s="66"/>
      <c r="AY153" s="66"/>
      <c r="AZ153" s="66"/>
      <c r="BA153" s="66"/>
      <c r="BB153" s="66"/>
      <c r="BC153" s="67"/>
      <c r="BD153" s="67"/>
      <c r="BE153" s="67"/>
      <c r="BF153" s="67"/>
      <c r="BG153" s="67"/>
      <c r="BH153" s="67"/>
      <c r="BI153" s="67"/>
      <c r="BJ153" s="67"/>
    </row>
    <row r="154" spans="1:62" x14ac:dyDescent="0.25">
      <c r="A154" s="63"/>
      <c r="B154" s="65"/>
      <c r="C154" s="66">
        <f t="shared" si="26"/>
        <v>0</v>
      </c>
      <c r="D154" s="66"/>
      <c r="E154" s="66"/>
      <c r="F154" s="66"/>
      <c r="G154" s="66"/>
      <c r="I154" s="64">
        <v>44106</v>
      </c>
      <c r="J154" s="63">
        <v>44133</v>
      </c>
      <c r="K154" s="65" t="s">
        <v>173</v>
      </c>
      <c r="L154" s="69"/>
      <c r="M154" s="67" t="s">
        <v>371</v>
      </c>
      <c r="N154" s="67" t="s">
        <v>372</v>
      </c>
      <c r="O154" s="66">
        <f t="shared" si="27"/>
        <v>23.94</v>
      </c>
      <c r="P154" s="66"/>
      <c r="Q154" s="66">
        <f t="shared" si="28"/>
        <v>23.94</v>
      </c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7"/>
      <c r="AW154" s="85"/>
      <c r="AX154" s="66"/>
      <c r="AY154" s="66"/>
      <c r="AZ154" s="66"/>
      <c r="BA154" s="66"/>
      <c r="BB154" s="66">
        <v>23.94</v>
      </c>
      <c r="BC154" s="67"/>
      <c r="BD154" s="67"/>
      <c r="BE154" s="67"/>
      <c r="BF154" s="67"/>
      <c r="BG154" s="67"/>
      <c r="BH154" s="67"/>
      <c r="BI154" s="67"/>
      <c r="BJ154" s="67"/>
    </row>
    <row r="155" spans="1:62" x14ac:dyDescent="0.25">
      <c r="A155" s="67"/>
      <c r="B155" s="65"/>
      <c r="C155" s="66">
        <f t="shared" si="26"/>
        <v>0</v>
      </c>
      <c r="D155" s="66"/>
      <c r="E155" s="66"/>
      <c r="F155" s="66"/>
      <c r="G155" s="66"/>
      <c r="I155" s="64">
        <v>44112</v>
      </c>
      <c r="J155" s="63">
        <v>44133</v>
      </c>
      <c r="K155" s="65"/>
      <c r="L155" s="69"/>
      <c r="M155" s="67" t="s">
        <v>375</v>
      </c>
      <c r="N155" s="67" t="s">
        <v>376</v>
      </c>
      <c r="O155" s="66">
        <f t="shared" si="27"/>
        <v>96</v>
      </c>
      <c r="P155" s="66"/>
      <c r="Q155" s="66">
        <f t="shared" si="28"/>
        <v>96</v>
      </c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7"/>
      <c r="AW155" s="85"/>
      <c r="AX155" s="66">
        <v>96</v>
      </c>
      <c r="AY155" s="66"/>
      <c r="AZ155" s="66"/>
      <c r="BA155" s="66"/>
      <c r="BB155" s="66"/>
      <c r="BC155" s="67"/>
      <c r="BD155" s="67"/>
      <c r="BE155" s="67"/>
      <c r="BF155" s="67"/>
      <c r="BG155" s="67"/>
      <c r="BH155" s="67"/>
      <c r="BI155" s="67"/>
      <c r="BJ155" s="67"/>
    </row>
    <row r="156" spans="1:62" x14ac:dyDescent="0.25">
      <c r="A156" s="67"/>
      <c r="B156" s="65"/>
      <c r="C156" s="66"/>
      <c r="D156" s="66"/>
      <c r="E156" s="66"/>
      <c r="F156" s="66"/>
      <c r="G156" s="66"/>
      <c r="I156" s="63">
        <v>44109</v>
      </c>
      <c r="J156" s="63">
        <v>44113</v>
      </c>
      <c r="K156" s="65"/>
      <c r="L156" s="65" t="s">
        <v>335</v>
      </c>
      <c r="M156" s="67" t="s">
        <v>333</v>
      </c>
      <c r="N156" s="67" t="s">
        <v>377</v>
      </c>
      <c r="O156" s="66">
        <f t="shared" si="27"/>
        <v>1125.5999999999999</v>
      </c>
      <c r="P156" s="66">
        <v>187.6</v>
      </c>
      <c r="Q156" s="66">
        <f t="shared" si="28"/>
        <v>938</v>
      </c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>
        <v>938</v>
      </c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7"/>
      <c r="AW156" s="85"/>
      <c r="AX156" s="66"/>
      <c r="AY156" s="66"/>
      <c r="AZ156" s="66"/>
      <c r="BA156" s="66"/>
      <c r="BB156" s="66"/>
      <c r="BC156" s="66"/>
      <c r="BD156" s="67"/>
      <c r="BE156" s="67"/>
      <c r="BF156" s="67"/>
      <c r="BG156" s="67"/>
      <c r="BH156" s="67"/>
      <c r="BI156" s="67"/>
      <c r="BJ156" s="67"/>
    </row>
    <row r="157" spans="1:62" x14ac:dyDescent="0.25">
      <c r="A157" s="67"/>
      <c r="B157" s="65"/>
      <c r="C157" s="66"/>
      <c r="D157" s="66"/>
      <c r="E157" s="66"/>
      <c r="F157" s="66"/>
      <c r="G157" s="66"/>
      <c r="I157" s="63">
        <v>44116</v>
      </c>
      <c r="J157" s="63">
        <v>44119</v>
      </c>
      <c r="K157" s="65"/>
      <c r="L157" s="69"/>
      <c r="M157" s="67" t="s">
        <v>190</v>
      </c>
      <c r="N157" s="67" t="s">
        <v>378</v>
      </c>
      <c r="O157" s="66">
        <f t="shared" si="27"/>
        <v>105.3</v>
      </c>
      <c r="P157" s="66"/>
      <c r="Q157" s="66">
        <f t="shared" si="28"/>
        <v>105.3</v>
      </c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>
        <v>105.3</v>
      </c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7"/>
      <c r="AW157" s="85"/>
      <c r="AX157" s="66"/>
      <c r="AY157" s="66"/>
      <c r="AZ157" s="66"/>
      <c r="BA157" s="66"/>
      <c r="BB157" s="66"/>
      <c r="BC157" s="66"/>
      <c r="BD157" s="67"/>
      <c r="BE157" s="67"/>
      <c r="BF157" s="67"/>
      <c r="BG157" s="67"/>
      <c r="BH157" s="67"/>
      <c r="BI157" s="67"/>
      <c r="BJ157" s="67"/>
    </row>
    <row r="158" spans="1:62" x14ac:dyDescent="0.25">
      <c r="A158" s="67"/>
      <c r="B158" s="65"/>
      <c r="C158" s="66"/>
      <c r="D158" s="66"/>
      <c r="E158" s="66"/>
      <c r="F158" s="66"/>
      <c r="G158" s="66"/>
      <c r="I158" s="63">
        <v>44112</v>
      </c>
      <c r="J158" s="63">
        <v>44120</v>
      </c>
      <c r="K158" s="65"/>
      <c r="L158" s="69"/>
      <c r="M158" s="67" t="s">
        <v>379</v>
      </c>
      <c r="N158" s="67" t="s">
        <v>380</v>
      </c>
      <c r="O158" s="66">
        <f t="shared" si="27"/>
        <v>2000</v>
      </c>
      <c r="P158" s="66"/>
      <c r="Q158" s="66">
        <f t="shared" si="28"/>
        <v>2000</v>
      </c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>
        <v>2000</v>
      </c>
      <c r="AQ158" s="66"/>
      <c r="AR158" s="66"/>
      <c r="AS158" s="66"/>
      <c r="AT158" s="66"/>
      <c r="AU158" s="66"/>
      <c r="AV158" s="67"/>
      <c r="AW158" s="85"/>
      <c r="AX158" s="66"/>
      <c r="AY158" s="66"/>
      <c r="AZ158" s="66"/>
      <c r="BA158" s="66"/>
      <c r="BB158" s="66"/>
      <c r="BC158" s="66"/>
      <c r="BD158" s="67"/>
      <c r="BE158" s="67"/>
      <c r="BF158" s="67"/>
      <c r="BG158" s="67"/>
      <c r="BH158" s="67"/>
      <c r="BI158" s="67"/>
      <c r="BJ158" s="67"/>
    </row>
    <row r="159" spans="1:62" x14ac:dyDescent="0.25">
      <c r="A159" s="67"/>
      <c r="B159" s="65"/>
      <c r="C159" s="66"/>
      <c r="D159" s="66"/>
      <c r="E159" s="66"/>
      <c r="F159" s="66"/>
      <c r="G159" s="66"/>
      <c r="I159" s="63">
        <v>44121</v>
      </c>
      <c r="J159" s="63">
        <v>44133</v>
      </c>
      <c r="K159" s="65"/>
      <c r="L159" s="69"/>
      <c r="M159" s="67" t="s">
        <v>381</v>
      </c>
      <c r="N159" s="67" t="s">
        <v>382</v>
      </c>
      <c r="O159" s="66">
        <f t="shared" si="27"/>
        <v>11.25</v>
      </c>
      <c r="P159" s="66"/>
      <c r="Q159" s="66">
        <f t="shared" si="28"/>
        <v>11.25</v>
      </c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>
        <v>11.25</v>
      </c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7"/>
      <c r="AW159" s="85"/>
      <c r="AX159" s="66"/>
      <c r="AY159" s="66"/>
      <c r="AZ159" s="66"/>
      <c r="BA159" s="66"/>
      <c r="BB159" s="66"/>
      <c r="BC159" s="66"/>
      <c r="BD159" s="67"/>
      <c r="BE159" s="67"/>
      <c r="BF159" s="67"/>
      <c r="BG159" s="67"/>
      <c r="BH159" s="67"/>
      <c r="BI159" s="67"/>
      <c r="BJ159" s="67"/>
    </row>
    <row r="160" spans="1:62" x14ac:dyDescent="0.25">
      <c r="A160" s="67"/>
      <c r="B160" s="65"/>
      <c r="C160" s="66"/>
      <c r="D160" s="66"/>
      <c r="E160" s="66"/>
      <c r="F160" s="66"/>
      <c r="G160" s="66"/>
      <c r="I160" s="63">
        <v>44120</v>
      </c>
      <c r="J160" s="63">
        <v>44133</v>
      </c>
      <c r="K160" s="65"/>
      <c r="L160" s="65" t="s">
        <v>384</v>
      </c>
      <c r="M160" s="67" t="s">
        <v>383</v>
      </c>
      <c r="N160" s="67" t="s">
        <v>385</v>
      </c>
      <c r="O160" s="66">
        <f t="shared" si="27"/>
        <v>124.93</v>
      </c>
      <c r="P160" s="66">
        <v>20.82</v>
      </c>
      <c r="Q160" s="66">
        <f t="shared" si="28"/>
        <v>104.11</v>
      </c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>
        <v>104.11</v>
      </c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7"/>
      <c r="AW160" s="85"/>
      <c r="AX160" s="67"/>
      <c r="AY160" s="67"/>
      <c r="AZ160" s="67"/>
      <c r="BA160" s="67"/>
      <c r="BB160" s="67"/>
      <c r="BC160" s="66"/>
      <c r="BD160" s="67"/>
      <c r="BE160" s="67"/>
      <c r="BF160" s="67"/>
      <c r="BG160" s="67"/>
      <c r="BH160" s="67"/>
      <c r="BI160" s="67"/>
      <c r="BJ160" s="67"/>
    </row>
    <row r="161" spans="1:62" x14ac:dyDescent="0.25">
      <c r="A161" s="67"/>
      <c r="B161" s="65"/>
      <c r="C161" s="66"/>
      <c r="D161" s="66"/>
      <c r="E161" s="66"/>
      <c r="F161" s="66"/>
      <c r="G161" s="66"/>
      <c r="I161" s="63">
        <v>44120</v>
      </c>
      <c r="J161" s="63">
        <v>44133</v>
      </c>
      <c r="K161" s="65"/>
      <c r="L161" s="69"/>
      <c r="M161" s="67" t="s">
        <v>244</v>
      </c>
      <c r="N161" s="67" t="s">
        <v>386</v>
      </c>
      <c r="O161" s="66">
        <f t="shared" si="27"/>
        <v>57.26</v>
      </c>
      <c r="P161" s="66"/>
      <c r="Q161" s="66">
        <f t="shared" si="28"/>
        <v>57.26</v>
      </c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7"/>
      <c r="AW161" s="85"/>
      <c r="AX161" s="67"/>
      <c r="AY161" s="67"/>
      <c r="AZ161" s="67"/>
      <c r="BA161" s="67">
        <v>57.26</v>
      </c>
      <c r="BB161" s="67"/>
      <c r="BC161" s="66"/>
      <c r="BD161" s="67"/>
      <c r="BE161" s="67"/>
      <c r="BF161" s="67"/>
      <c r="BG161" s="67"/>
      <c r="BH161" s="67"/>
      <c r="BI161" s="67"/>
      <c r="BJ161" s="67"/>
    </row>
    <row r="162" spans="1:62" x14ac:dyDescent="0.25">
      <c r="A162" s="67"/>
      <c r="B162" s="65"/>
      <c r="C162" s="66"/>
      <c r="D162" s="66"/>
      <c r="E162" s="66"/>
      <c r="F162" s="66"/>
      <c r="G162" s="66"/>
      <c r="I162" s="63">
        <v>44043</v>
      </c>
      <c r="J162" s="63">
        <v>44133</v>
      </c>
      <c r="K162" s="65"/>
      <c r="L162" s="65" t="s">
        <v>183</v>
      </c>
      <c r="M162" s="67" t="s">
        <v>148</v>
      </c>
      <c r="N162" s="67" t="s">
        <v>390</v>
      </c>
      <c r="O162" s="66">
        <f t="shared" si="27"/>
        <v>15.59</v>
      </c>
      <c r="P162" s="66">
        <v>2.6</v>
      </c>
      <c r="Q162" s="66">
        <f t="shared" si="28"/>
        <v>12.99</v>
      </c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>
        <v>12.99</v>
      </c>
      <c r="AM162" s="66"/>
      <c r="AN162" s="66"/>
      <c r="AO162" s="66"/>
      <c r="AP162" s="66"/>
      <c r="AQ162" s="66"/>
      <c r="AR162" s="66"/>
      <c r="AS162" s="66"/>
      <c r="AT162" s="66"/>
      <c r="AU162" s="66"/>
      <c r="AV162" s="67"/>
      <c r="AW162" s="85"/>
      <c r="AX162" s="67"/>
      <c r="AY162" s="67"/>
      <c r="AZ162" s="67"/>
      <c r="BA162" s="67"/>
      <c r="BB162" s="67"/>
      <c r="BC162" s="66"/>
      <c r="BD162" s="67"/>
      <c r="BE162" s="67"/>
      <c r="BF162" s="67"/>
      <c r="BG162" s="67"/>
      <c r="BH162" s="67"/>
      <c r="BI162" s="67"/>
      <c r="BJ162" s="67"/>
    </row>
    <row r="163" spans="1:62" x14ac:dyDescent="0.25">
      <c r="A163" s="67"/>
      <c r="B163" s="65"/>
      <c r="C163" s="66"/>
      <c r="D163" s="66"/>
      <c r="E163" s="66"/>
      <c r="F163" s="66"/>
      <c r="G163" s="66"/>
      <c r="I163" s="63">
        <v>44054</v>
      </c>
      <c r="J163" s="63">
        <v>44133</v>
      </c>
      <c r="K163" s="65"/>
      <c r="L163" s="65" t="s">
        <v>395</v>
      </c>
      <c r="M163" s="67" t="s">
        <v>396</v>
      </c>
      <c r="N163" s="67" t="s">
        <v>397</v>
      </c>
      <c r="O163" s="66">
        <f t="shared" si="27"/>
        <v>826.66</v>
      </c>
      <c r="P163" s="66">
        <v>137.78</v>
      </c>
      <c r="Q163" s="66">
        <f t="shared" si="28"/>
        <v>688.88</v>
      </c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7"/>
      <c r="AW163" s="85"/>
      <c r="AX163" s="67"/>
      <c r="AY163" s="67"/>
      <c r="AZ163" s="67"/>
      <c r="BA163" s="67">
        <v>688.88</v>
      </c>
      <c r="BB163" s="67"/>
      <c r="BC163" s="66"/>
      <c r="BD163" s="67"/>
      <c r="BE163" s="67"/>
      <c r="BF163" s="67"/>
      <c r="BG163" s="67"/>
      <c r="BH163" s="67"/>
      <c r="BI163" s="67"/>
      <c r="BJ163" s="67"/>
    </row>
    <row r="164" spans="1:62" x14ac:dyDescent="0.25">
      <c r="A164" s="67"/>
      <c r="B164" s="65"/>
      <c r="C164" s="66"/>
      <c r="D164" s="66"/>
      <c r="E164" s="66"/>
      <c r="F164" s="66"/>
      <c r="G164" s="66"/>
      <c r="I164" s="63">
        <v>44109</v>
      </c>
      <c r="J164" s="63">
        <v>44133</v>
      </c>
      <c r="K164" s="65"/>
      <c r="L164" s="65" t="s">
        <v>398</v>
      </c>
      <c r="M164" s="67" t="s">
        <v>399</v>
      </c>
      <c r="N164" s="67" t="s">
        <v>400</v>
      </c>
      <c r="O164" s="66">
        <f t="shared" si="27"/>
        <v>307.99</v>
      </c>
      <c r="P164" s="66">
        <v>51.33</v>
      </c>
      <c r="Q164" s="66">
        <f t="shared" si="28"/>
        <v>256.66000000000003</v>
      </c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7"/>
      <c r="AW164" s="85"/>
      <c r="AX164" s="67"/>
      <c r="AY164" s="67"/>
      <c r="AZ164" s="67"/>
      <c r="BA164" s="67"/>
      <c r="BB164" s="67">
        <v>256.66000000000003</v>
      </c>
      <c r="BC164" s="66"/>
      <c r="BD164" s="67"/>
      <c r="BE164" s="67"/>
      <c r="BF164" s="67"/>
      <c r="BG164" s="67"/>
      <c r="BH164" s="67"/>
      <c r="BI164" s="67"/>
      <c r="BJ164" s="67"/>
    </row>
    <row r="165" spans="1:62" x14ac:dyDescent="0.25">
      <c r="A165" s="67"/>
      <c r="B165" s="65"/>
      <c r="C165" s="66">
        <f>SUM(D165:G165)</f>
        <v>0</v>
      </c>
      <c r="D165" s="66"/>
      <c r="E165" s="66"/>
      <c r="F165" s="66"/>
      <c r="G165" s="66"/>
      <c r="I165" s="63"/>
      <c r="J165" s="64"/>
      <c r="K165" s="65"/>
      <c r="L165" s="65"/>
      <c r="M165" s="67"/>
      <c r="N165" s="67"/>
      <c r="O165" s="66">
        <f t="shared" si="27"/>
        <v>0</v>
      </c>
      <c r="P165" s="66"/>
      <c r="Q165" s="66">
        <f t="shared" si="28"/>
        <v>0</v>
      </c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7"/>
      <c r="AW165" s="67"/>
      <c r="AX165" s="67"/>
      <c r="AY165" s="67"/>
      <c r="AZ165" s="67"/>
      <c r="BA165" s="67"/>
      <c r="BB165" s="67"/>
      <c r="BC165" s="66"/>
      <c r="BD165" s="67"/>
      <c r="BE165" s="67"/>
      <c r="BF165" s="67"/>
      <c r="BG165" s="67"/>
      <c r="BH165" s="67"/>
      <c r="BI165" s="67"/>
      <c r="BJ165" s="67"/>
    </row>
    <row r="166" spans="1:62" ht="15.75" thickBot="1" x14ac:dyDescent="0.3">
      <c r="A166" s="67"/>
      <c r="B166" s="65"/>
      <c r="C166" s="68">
        <f>SUM(C142:C165)</f>
        <v>1691.81</v>
      </c>
      <c r="D166" s="68">
        <f>SUM(D142:D165)</f>
        <v>0</v>
      </c>
      <c r="E166" s="68">
        <f>SUM(E142:E165)</f>
        <v>869</v>
      </c>
      <c r="F166" s="68">
        <f>SUM(F142:F165)</f>
        <v>747.81</v>
      </c>
      <c r="G166" s="68">
        <f>SUM(G142:G165)</f>
        <v>75</v>
      </c>
      <c r="I166" s="67"/>
      <c r="J166" s="65"/>
      <c r="K166" s="65"/>
      <c r="L166" s="65"/>
      <c r="M166" s="67"/>
      <c r="N166" s="67"/>
      <c r="O166" s="68">
        <f t="shared" ref="O166:BJ166" si="29">SUM(O142:O165)</f>
        <v>12680.215999999999</v>
      </c>
      <c r="P166" s="68">
        <f t="shared" si="29"/>
        <v>913.5300000000002</v>
      </c>
      <c r="Q166" s="68">
        <f t="shared" si="29"/>
        <v>11766.685999999996</v>
      </c>
      <c r="R166" s="68">
        <f t="shared" si="29"/>
        <v>4876.6399999999994</v>
      </c>
      <c r="S166" s="68">
        <f t="shared" si="29"/>
        <v>0</v>
      </c>
      <c r="T166" s="68">
        <f t="shared" si="29"/>
        <v>0</v>
      </c>
      <c r="U166" s="68">
        <f t="shared" si="29"/>
        <v>8.33</v>
      </c>
      <c r="V166" s="68">
        <f t="shared" si="29"/>
        <v>0</v>
      </c>
      <c r="W166" s="68">
        <f t="shared" si="29"/>
        <v>0</v>
      </c>
      <c r="X166" s="68">
        <f t="shared" si="29"/>
        <v>0</v>
      </c>
      <c r="Y166" s="68">
        <f t="shared" si="29"/>
        <v>0</v>
      </c>
      <c r="Z166" s="68">
        <f t="shared" si="29"/>
        <v>0</v>
      </c>
      <c r="AA166" s="68">
        <f t="shared" si="29"/>
        <v>0</v>
      </c>
      <c r="AB166" s="68">
        <f t="shared" si="29"/>
        <v>938</v>
      </c>
      <c r="AC166" s="68">
        <f t="shared" si="29"/>
        <v>0</v>
      </c>
      <c r="AD166" s="68">
        <f t="shared" si="29"/>
        <v>0</v>
      </c>
      <c r="AE166" s="68">
        <f t="shared" si="29"/>
        <v>0</v>
      </c>
      <c r="AF166" s="68">
        <f t="shared" si="29"/>
        <v>0</v>
      </c>
      <c r="AG166" s="68">
        <f t="shared" si="29"/>
        <v>2064</v>
      </c>
      <c r="AH166" s="68">
        <f t="shared" si="29"/>
        <v>0</v>
      </c>
      <c r="AI166" s="68">
        <f t="shared" si="29"/>
        <v>352.21999999999997</v>
      </c>
      <c r="AJ166" s="68">
        <f t="shared" si="29"/>
        <v>105.3</v>
      </c>
      <c r="AK166" s="68">
        <f t="shared" si="29"/>
        <v>212.43</v>
      </c>
      <c r="AL166" s="68">
        <f t="shared" si="29"/>
        <v>25.98</v>
      </c>
      <c r="AM166" s="68">
        <f t="shared" si="29"/>
        <v>0</v>
      </c>
      <c r="AN166" s="68">
        <f t="shared" si="29"/>
        <v>38.090000000000003</v>
      </c>
      <c r="AO166" s="68">
        <f t="shared" si="29"/>
        <v>22.956</v>
      </c>
      <c r="AP166" s="68">
        <f t="shared" si="29"/>
        <v>2000</v>
      </c>
      <c r="AQ166" s="68">
        <f t="shared" si="29"/>
        <v>0</v>
      </c>
      <c r="AR166" s="68"/>
      <c r="AS166" s="68"/>
      <c r="AT166" s="68">
        <f t="shared" si="29"/>
        <v>0</v>
      </c>
      <c r="AU166" s="68">
        <f t="shared" si="29"/>
        <v>0</v>
      </c>
      <c r="AV166" s="68">
        <f t="shared" si="29"/>
        <v>0</v>
      </c>
      <c r="AW166" s="68">
        <f t="shared" si="29"/>
        <v>0</v>
      </c>
      <c r="AX166" s="68">
        <f t="shared" si="29"/>
        <v>96</v>
      </c>
      <c r="AY166" s="68">
        <f t="shared" si="29"/>
        <v>0</v>
      </c>
      <c r="AZ166" s="68">
        <f t="shared" si="29"/>
        <v>0</v>
      </c>
      <c r="BA166" s="68">
        <f t="shared" si="29"/>
        <v>746.14</v>
      </c>
      <c r="BB166" s="68">
        <f t="shared" si="29"/>
        <v>280.60000000000002</v>
      </c>
      <c r="BC166" s="68">
        <f t="shared" si="29"/>
        <v>0</v>
      </c>
      <c r="BD166" s="68">
        <f t="shared" si="29"/>
        <v>0</v>
      </c>
      <c r="BE166" s="68">
        <f t="shared" si="29"/>
        <v>0</v>
      </c>
      <c r="BF166" s="68">
        <f t="shared" si="29"/>
        <v>0</v>
      </c>
      <c r="BG166" s="68">
        <f t="shared" si="29"/>
        <v>0</v>
      </c>
      <c r="BH166" s="68">
        <f t="shared" si="29"/>
        <v>0</v>
      </c>
      <c r="BI166" s="68">
        <f t="shared" si="29"/>
        <v>0</v>
      </c>
      <c r="BJ166" s="68">
        <f t="shared" si="29"/>
        <v>0</v>
      </c>
    </row>
    <row r="167" spans="1:62" ht="15.75" thickTop="1" x14ac:dyDescent="0.25"/>
    <row r="168" spans="1:62" ht="23.25" x14ac:dyDescent="0.35">
      <c r="A168" s="82" t="s">
        <v>401</v>
      </c>
    </row>
    <row r="169" spans="1:62" x14ac:dyDescent="0.25">
      <c r="A169" s="63">
        <v>44125</v>
      </c>
      <c r="B169" s="65" t="s">
        <v>407</v>
      </c>
      <c r="C169" s="66">
        <f>SUM(D169:G169)</f>
        <v>774.75</v>
      </c>
      <c r="D169" s="66"/>
      <c r="E169" s="66"/>
      <c r="F169" s="66"/>
      <c r="G169" s="66">
        <v>774.75</v>
      </c>
      <c r="I169" s="63" t="s">
        <v>429</v>
      </c>
      <c r="J169" s="63">
        <v>44137</v>
      </c>
      <c r="K169" s="65" t="s">
        <v>165</v>
      </c>
      <c r="L169" s="61" t="s">
        <v>166</v>
      </c>
      <c r="M169" s="62" t="s">
        <v>167</v>
      </c>
      <c r="N169" s="62" t="s">
        <v>168</v>
      </c>
      <c r="O169" s="66">
        <f>SUM(P169:Q169)</f>
        <v>40</v>
      </c>
      <c r="P169" s="66">
        <v>1.91</v>
      </c>
      <c r="Q169" s="66">
        <f>SUM(R169:BJ169)</f>
        <v>38.090000000000003</v>
      </c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>
        <v>38.090000000000003</v>
      </c>
      <c r="AO169" s="66"/>
      <c r="AP169" s="66"/>
      <c r="AQ169" s="66"/>
      <c r="AR169" s="66"/>
      <c r="AS169" s="66"/>
      <c r="AT169" s="66"/>
      <c r="AU169" s="66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</row>
    <row r="170" spans="1:62" x14ac:dyDescent="0.25">
      <c r="A170" s="63">
        <v>44127</v>
      </c>
      <c r="B170" s="65" t="s">
        <v>1</v>
      </c>
      <c r="C170" s="66">
        <f t="shared" ref="C170:C183" si="30">SUM(D170:G170)</f>
        <v>64</v>
      </c>
      <c r="D170" s="66"/>
      <c r="E170" s="66">
        <v>64</v>
      </c>
      <c r="F170" s="66"/>
      <c r="G170" s="66"/>
      <c r="I170" s="63">
        <v>44137</v>
      </c>
      <c r="J170" s="63">
        <v>44137</v>
      </c>
      <c r="K170" s="65" t="s">
        <v>165</v>
      </c>
      <c r="L170" s="61" t="s">
        <v>166</v>
      </c>
      <c r="M170" s="62" t="s">
        <v>167</v>
      </c>
      <c r="N170" s="62" t="s">
        <v>169</v>
      </c>
      <c r="O170" s="66">
        <f>SUM(P170:Q170)</f>
        <v>10</v>
      </c>
      <c r="P170" s="66">
        <v>1.67</v>
      </c>
      <c r="Q170" s="66">
        <f>SUM(R170:BJ170)</f>
        <v>8.33</v>
      </c>
      <c r="R170" s="66"/>
      <c r="S170" s="66"/>
      <c r="T170" s="66"/>
      <c r="U170" s="66">
        <v>8.33</v>
      </c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</row>
    <row r="171" spans="1:62" x14ac:dyDescent="0.25">
      <c r="A171" s="63">
        <v>44131</v>
      </c>
      <c r="B171" s="65" t="s">
        <v>1</v>
      </c>
      <c r="C171" s="66">
        <f t="shared" si="30"/>
        <v>100</v>
      </c>
      <c r="D171" s="66"/>
      <c r="E171" s="66">
        <v>100</v>
      </c>
      <c r="F171" s="66"/>
      <c r="G171" s="66"/>
      <c r="I171" s="63">
        <v>44145</v>
      </c>
      <c r="J171" s="63">
        <v>44145</v>
      </c>
      <c r="K171" s="65" t="s">
        <v>170</v>
      </c>
      <c r="L171" s="61" t="s">
        <v>171</v>
      </c>
      <c r="M171" s="67" t="s">
        <v>147</v>
      </c>
      <c r="N171" s="67" t="s">
        <v>172</v>
      </c>
      <c r="O171" s="66">
        <f t="shared" ref="O171:O193" si="31">SUM(P171:Q171)</f>
        <v>45.410000000000004</v>
      </c>
      <c r="P171" s="66">
        <v>7.57</v>
      </c>
      <c r="Q171" s="66">
        <f>SUM(R171:BJ171)</f>
        <v>37.840000000000003</v>
      </c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>
        <v>37.840000000000003</v>
      </c>
      <c r="AU171" s="66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</row>
    <row r="172" spans="1:62" x14ac:dyDescent="0.25">
      <c r="A172" s="63">
        <v>44132</v>
      </c>
      <c r="B172" s="65" t="s">
        <v>1</v>
      </c>
      <c r="C172" s="66">
        <f t="shared" si="30"/>
        <v>100</v>
      </c>
      <c r="D172" s="66"/>
      <c r="E172" s="66">
        <v>100</v>
      </c>
      <c r="F172" s="66"/>
      <c r="G172" s="66"/>
      <c r="I172" s="64"/>
      <c r="J172" s="64">
        <v>44161</v>
      </c>
      <c r="K172" s="65" t="s">
        <v>173</v>
      </c>
      <c r="L172" s="69"/>
      <c r="M172" s="67" t="s">
        <v>12</v>
      </c>
      <c r="N172" s="67" t="s">
        <v>12</v>
      </c>
      <c r="O172" s="66">
        <f t="shared" si="31"/>
        <v>4836.1899999999996</v>
      </c>
      <c r="P172" s="66"/>
      <c r="Q172" s="66">
        <f t="shared" ref="Q172:Q193" si="32">SUM(R172:BJ172)</f>
        <v>4836.1899999999996</v>
      </c>
      <c r="R172" s="66">
        <v>4836.1899999999996</v>
      </c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</row>
    <row r="173" spans="1:62" x14ac:dyDescent="0.25">
      <c r="A173" s="63">
        <v>44133</v>
      </c>
      <c r="B173" s="65" t="s">
        <v>1</v>
      </c>
      <c r="C173" s="66">
        <f t="shared" si="30"/>
        <v>100</v>
      </c>
      <c r="D173" s="66"/>
      <c r="E173" s="66">
        <v>100</v>
      </c>
      <c r="F173" s="66"/>
      <c r="G173" s="66"/>
      <c r="I173" s="63"/>
      <c r="J173" s="64">
        <v>44161</v>
      </c>
      <c r="K173" s="65" t="s">
        <v>173</v>
      </c>
      <c r="L173" s="69"/>
      <c r="M173" s="67" t="s">
        <v>159</v>
      </c>
      <c r="N173" s="67" t="s">
        <v>360</v>
      </c>
      <c r="O173" s="66">
        <f t="shared" si="31"/>
        <v>1350.9</v>
      </c>
      <c r="P173" s="66"/>
      <c r="Q173" s="66">
        <f t="shared" si="32"/>
        <v>1350.9</v>
      </c>
      <c r="R173" s="66">
        <v>1350.9</v>
      </c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</row>
    <row r="174" spans="1:62" x14ac:dyDescent="0.25">
      <c r="A174" s="63">
        <v>44142</v>
      </c>
      <c r="B174" s="65" t="s">
        <v>1</v>
      </c>
      <c r="C174" s="66">
        <f t="shared" si="30"/>
        <v>60</v>
      </c>
      <c r="D174" s="66"/>
      <c r="E174" s="66">
        <v>60</v>
      </c>
      <c r="F174" s="66"/>
      <c r="G174" s="66"/>
      <c r="I174" s="63">
        <v>44155</v>
      </c>
      <c r="J174" s="63">
        <v>44155</v>
      </c>
      <c r="K174" s="65" t="s">
        <v>170</v>
      </c>
      <c r="L174" s="69"/>
      <c r="M174" s="67" t="s">
        <v>176</v>
      </c>
      <c r="N174" s="67" t="s">
        <v>361</v>
      </c>
      <c r="O174" s="66">
        <f t="shared" si="31"/>
        <v>447.96</v>
      </c>
      <c r="P174" s="66"/>
      <c r="Q174" s="66">
        <f t="shared" si="32"/>
        <v>447.96</v>
      </c>
      <c r="R174" s="66">
        <v>447.96</v>
      </c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</row>
    <row r="175" spans="1:62" x14ac:dyDescent="0.25">
      <c r="A175" s="63">
        <v>44144</v>
      </c>
      <c r="B175" s="65" t="s">
        <v>1</v>
      </c>
      <c r="C175" s="66">
        <f t="shared" si="30"/>
        <v>100</v>
      </c>
      <c r="D175" s="66"/>
      <c r="E175" s="66">
        <v>100</v>
      </c>
      <c r="F175" s="66"/>
      <c r="G175" s="66"/>
      <c r="I175" s="64">
        <v>44135</v>
      </c>
      <c r="J175" s="64">
        <v>44161</v>
      </c>
      <c r="K175" s="65" t="s">
        <v>173</v>
      </c>
      <c r="L175" s="65" t="s">
        <v>181</v>
      </c>
      <c r="M175" s="67" t="s">
        <v>13</v>
      </c>
      <c r="N175" s="67" t="s">
        <v>180</v>
      </c>
      <c r="O175" s="66">
        <f t="shared" si="31"/>
        <v>1255.2</v>
      </c>
      <c r="P175" s="66">
        <v>209.2</v>
      </c>
      <c r="Q175" s="66">
        <f t="shared" si="32"/>
        <v>1046</v>
      </c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>
        <v>1046</v>
      </c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</row>
    <row r="176" spans="1:62" x14ac:dyDescent="0.25">
      <c r="A176" s="63">
        <v>44147</v>
      </c>
      <c r="B176" s="65" t="s">
        <v>1</v>
      </c>
      <c r="C176" s="66">
        <f t="shared" si="30"/>
        <v>16</v>
      </c>
      <c r="D176" s="66"/>
      <c r="E176" s="66">
        <v>16</v>
      </c>
      <c r="F176" s="66"/>
      <c r="G176" s="66"/>
      <c r="I176" s="64">
        <v>44134</v>
      </c>
      <c r="J176" s="64">
        <v>44161</v>
      </c>
      <c r="K176" s="65" t="s">
        <v>173</v>
      </c>
      <c r="L176" s="65" t="s">
        <v>183</v>
      </c>
      <c r="M176" s="67" t="s">
        <v>148</v>
      </c>
      <c r="N176" s="67" t="s">
        <v>349</v>
      </c>
      <c r="O176" s="66">
        <f t="shared" si="31"/>
        <v>15.59</v>
      </c>
      <c r="P176" s="66">
        <v>2.6</v>
      </c>
      <c r="Q176" s="66">
        <f t="shared" si="32"/>
        <v>12.99</v>
      </c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>
        <v>12.99</v>
      </c>
      <c r="AM176" s="66"/>
      <c r="AN176" s="66"/>
      <c r="AO176" s="66"/>
      <c r="AP176" s="66"/>
      <c r="AQ176" s="66"/>
      <c r="AR176" s="66"/>
      <c r="AS176" s="66"/>
      <c r="AT176" s="66"/>
      <c r="AU176" s="66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</row>
    <row r="177" spans="1:62" x14ac:dyDescent="0.25">
      <c r="A177" s="63">
        <v>44144</v>
      </c>
      <c r="B177" s="65" t="s">
        <v>430</v>
      </c>
      <c r="C177" s="66">
        <f t="shared" si="30"/>
        <v>1535.21</v>
      </c>
      <c r="D177" s="66"/>
      <c r="E177" s="66"/>
      <c r="F177" s="66"/>
      <c r="G177" s="66">
        <v>1535.21</v>
      </c>
      <c r="I177" s="64"/>
      <c r="J177" s="63"/>
      <c r="K177" s="65" t="s">
        <v>173</v>
      </c>
      <c r="L177" s="65"/>
      <c r="M177" s="67"/>
      <c r="N177" s="67"/>
      <c r="O177" s="66">
        <f t="shared" si="31"/>
        <v>0</v>
      </c>
      <c r="P177" s="66"/>
      <c r="Q177" s="66">
        <f t="shared" si="32"/>
        <v>0</v>
      </c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</row>
    <row r="178" spans="1:62" x14ac:dyDescent="0.25">
      <c r="A178" s="63">
        <v>44141</v>
      </c>
      <c r="B178" s="65" t="s">
        <v>410</v>
      </c>
      <c r="C178" s="66">
        <f t="shared" si="30"/>
        <v>37669</v>
      </c>
      <c r="D178" s="66">
        <v>37669</v>
      </c>
      <c r="E178" s="66"/>
      <c r="F178" s="66"/>
      <c r="G178" s="66"/>
      <c r="I178" s="64">
        <v>44130</v>
      </c>
      <c r="J178" s="64">
        <v>44161</v>
      </c>
      <c r="K178" s="65" t="s">
        <v>173</v>
      </c>
      <c r="L178" s="65" t="s">
        <v>203</v>
      </c>
      <c r="M178" s="67" t="s">
        <v>403</v>
      </c>
      <c r="N178" s="67" t="s">
        <v>404</v>
      </c>
      <c r="O178" s="66">
        <f t="shared" si="31"/>
        <v>34.46</v>
      </c>
      <c r="P178" s="66">
        <v>5.74</v>
      </c>
      <c r="Q178" s="66">
        <f t="shared" si="32"/>
        <v>28.72</v>
      </c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>
        <v>28.72</v>
      </c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</row>
    <row r="179" spans="1:62" x14ac:dyDescent="0.25">
      <c r="A179" s="63">
        <v>44151</v>
      </c>
      <c r="B179" s="65" t="s">
        <v>10</v>
      </c>
      <c r="C179" s="66">
        <f t="shared" si="30"/>
        <v>913.53</v>
      </c>
      <c r="D179" s="66"/>
      <c r="E179" s="66"/>
      <c r="F179" s="66">
        <v>913.53</v>
      </c>
      <c r="G179" s="66"/>
      <c r="I179" s="64">
        <v>44131</v>
      </c>
      <c r="J179" s="64">
        <v>44161</v>
      </c>
      <c r="K179" s="65" t="s">
        <v>173</v>
      </c>
      <c r="L179" s="65" t="s">
        <v>449</v>
      </c>
      <c r="M179" s="67" t="s">
        <v>405</v>
      </c>
      <c r="N179" s="67" t="s">
        <v>406</v>
      </c>
      <c r="O179" s="66">
        <f t="shared" si="31"/>
        <v>12.39</v>
      </c>
      <c r="P179" s="66">
        <v>2.06</v>
      </c>
      <c r="Q179" s="66">
        <f t="shared" si="32"/>
        <v>10.33</v>
      </c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>
        <v>10.33</v>
      </c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7"/>
      <c r="AW179" s="66"/>
      <c r="AX179" s="66"/>
      <c r="AY179" s="66"/>
      <c r="AZ179" s="66"/>
      <c r="BA179" s="66"/>
      <c r="BB179" s="66"/>
      <c r="BC179" s="67"/>
      <c r="BD179" s="67"/>
      <c r="BE179" s="67"/>
      <c r="BF179" s="67"/>
      <c r="BG179" s="67"/>
      <c r="BH179" s="67"/>
      <c r="BI179" s="67"/>
      <c r="BJ179" s="67"/>
    </row>
    <row r="180" spans="1:62" x14ac:dyDescent="0.25">
      <c r="A180" s="63">
        <v>44151</v>
      </c>
      <c r="B180" s="65" t="s">
        <v>1</v>
      </c>
      <c r="C180" s="66">
        <f t="shared" si="30"/>
        <v>112</v>
      </c>
      <c r="D180" s="66"/>
      <c r="E180" s="66">
        <v>112</v>
      </c>
      <c r="F180" s="66"/>
      <c r="G180" s="66"/>
      <c r="I180" s="64">
        <v>44134</v>
      </c>
      <c r="J180" s="64">
        <v>44161</v>
      </c>
      <c r="K180" s="65" t="s">
        <v>173</v>
      </c>
      <c r="L180" s="65" t="s">
        <v>284</v>
      </c>
      <c r="M180" s="67" t="s">
        <v>285</v>
      </c>
      <c r="N180" s="67" t="s">
        <v>408</v>
      </c>
      <c r="O180" s="66">
        <f t="shared" si="31"/>
        <v>248.4</v>
      </c>
      <c r="P180" s="66">
        <v>41.4</v>
      </c>
      <c r="Q180" s="66">
        <f t="shared" si="32"/>
        <v>207</v>
      </c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>
        <v>207</v>
      </c>
      <c r="AX180" s="66"/>
      <c r="AY180" s="66"/>
      <c r="AZ180" s="66"/>
      <c r="BA180" s="66"/>
      <c r="BB180" s="66"/>
      <c r="BC180" s="67"/>
      <c r="BD180" s="67"/>
      <c r="BE180" s="67"/>
      <c r="BF180" s="67"/>
      <c r="BG180" s="67"/>
      <c r="BH180" s="67"/>
      <c r="BI180" s="67"/>
      <c r="BJ180" s="67"/>
    </row>
    <row r="181" spans="1:62" x14ac:dyDescent="0.25">
      <c r="A181" s="63">
        <v>44151</v>
      </c>
      <c r="B181" s="65" t="s">
        <v>1</v>
      </c>
      <c r="C181" s="66">
        <f t="shared" si="30"/>
        <v>30</v>
      </c>
      <c r="D181" s="66"/>
      <c r="E181" s="66">
        <v>30</v>
      </c>
      <c r="F181" s="66"/>
      <c r="G181" s="66"/>
      <c r="I181" s="64">
        <v>44144</v>
      </c>
      <c r="J181" s="64">
        <v>44161</v>
      </c>
      <c r="K181" s="65" t="s">
        <v>173</v>
      </c>
      <c r="L181" s="69"/>
      <c r="M181" s="67" t="s">
        <v>317</v>
      </c>
      <c r="N181" s="67" t="s">
        <v>409</v>
      </c>
      <c r="O181" s="66">
        <f t="shared" si="31"/>
        <v>10.78</v>
      </c>
      <c r="P181" s="66"/>
      <c r="Q181" s="66">
        <f t="shared" si="32"/>
        <v>10.78</v>
      </c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>
        <v>10.78</v>
      </c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7"/>
      <c r="AW181" s="85"/>
      <c r="AX181" s="66"/>
      <c r="AY181" s="66"/>
      <c r="AZ181" s="66"/>
      <c r="BA181" s="66"/>
      <c r="BB181" s="66"/>
      <c r="BC181" s="67"/>
      <c r="BD181" s="67"/>
      <c r="BE181" s="67"/>
      <c r="BF181" s="67"/>
      <c r="BG181" s="67"/>
      <c r="BH181" s="67"/>
      <c r="BI181" s="67"/>
      <c r="BJ181" s="67"/>
    </row>
    <row r="182" spans="1:62" x14ac:dyDescent="0.25">
      <c r="A182" s="63"/>
      <c r="B182" s="65"/>
      <c r="C182" s="66"/>
      <c r="D182" s="66"/>
      <c r="E182" s="66"/>
      <c r="F182" s="66"/>
      <c r="G182" s="66"/>
      <c r="I182" s="64">
        <v>44165</v>
      </c>
      <c r="J182" s="63">
        <v>44165</v>
      </c>
      <c r="K182" s="65"/>
      <c r="L182" s="96" t="s">
        <v>431</v>
      </c>
      <c r="M182" s="67" t="s">
        <v>432</v>
      </c>
      <c r="N182" s="67" t="s">
        <v>433</v>
      </c>
      <c r="O182" s="66">
        <f t="shared" si="31"/>
        <v>33704.28</v>
      </c>
      <c r="P182" s="66">
        <v>5617.38</v>
      </c>
      <c r="Q182" s="66">
        <f t="shared" si="32"/>
        <v>28086.9</v>
      </c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7"/>
      <c r="AW182" s="85"/>
      <c r="AX182" s="66"/>
      <c r="AY182" s="66"/>
      <c r="AZ182" s="66"/>
      <c r="BA182" s="66"/>
      <c r="BB182" s="66"/>
      <c r="BC182" s="67"/>
      <c r="BD182" s="66">
        <v>28086.9</v>
      </c>
      <c r="BE182" s="67"/>
      <c r="BF182" s="67"/>
      <c r="BG182" s="67"/>
      <c r="BH182" s="67"/>
      <c r="BI182" s="67"/>
      <c r="BJ182" s="67"/>
    </row>
    <row r="183" spans="1:62" x14ac:dyDescent="0.25">
      <c r="A183" s="67"/>
      <c r="B183" s="65"/>
      <c r="C183" s="66">
        <f t="shared" si="30"/>
        <v>0</v>
      </c>
      <c r="D183" s="66"/>
      <c r="E183" s="66"/>
      <c r="F183" s="66"/>
      <c r="G183" s="66"/>
      <c r="I183" s="64">
        <v>44147</v>
      </c>
      <c r="J183" s="63">
        <v>44165</v>
      </c>
      <c r="K183" s="65"/>
      <c r="L183" s="96" t="s">
        <v>264</v>
      </c>
      <c r="M183" s="67" t="s">
        <v>412</v>
      </c>
      <c r="N183" s="67" t="s">
        <v>413</v>
      </c>
      <c r="O183" s="66">
        <f t="shared" si="31"/>
        <v>61.92</v>
      </c>
      <c r="P183" s="66">
        <v>10.32</v>
      </c>
      <c r="Q183" s="66">
        <f t="shared" si="32"/>
        <v>51.6</v>
      </c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>
        <v>51.6</v>
      </c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7"/>
      <c r="AW183" s="85"/>
      <c r="AX183" s="66"/>
      <c r="AY183" s="66"/>
      <c r="AZ183" s="66"/>
      <c r="BA183" s="66"/>
      <c r="BB183" s="66"/>
      <c r="BC183" s="67"/>
      <c r="BD183" s="67"/>
      <c r="BE183" s="67"/>
      <c r="BF183" s="67"/>
      <c r="BG183" s="67"/>
      <c r="BH183" s="67"/>
      <c r="BI183" s="67"/>
      <c r="BJ183" s="67"/>
    </row>
    <row r="184" spans="1:62" x14ac:dyDescent="0.25">
      <c r="A184" s="67"/>
      <c r="B184" s="65"/>
      <c r="C184" s="66"/>
      <c r="D184" s="66"/>
      <c r="E184" s="66"/>
      <c r="F184" s="66"/>
      <c r="G184" s="66"/>
      <c r="I184" s="63">
        <v>44151</v>
      </c>
      <c r="J184" s="63">
        <v>44166</v>
      </c>
      <c r="K184" s="65"/>
      <c r="L184" s="96" t="s">
        <v>434</v>
      </c>
      <c r="M184" s="67" t="s">
        <v>435</v>
      </c>
      <c r="N184" s="67" t="s">
        <v>436</v>
      </c>
      <c r="O184" s="66">
        <f t="shared" si="31"/>
        <v>1125.5999999999999</v>
      </c>
      <c r="P184" s="66">
        <v>187.6</v>
      </c>
      <c r="Q184" s="66">
        <f t="shared" si="32"/>
        <v>938</v>
      </c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>
        <v>938</v>
      </c>
      <c r="AS184" s="66"/>
      <c r="AT184" s="66"/>
      <c r="AU184" s="66"/>
      <c r="AV184" s="67"/>
      <c r="AW184" s="85"/>
      <c r="AX184" s="66"/>
      <c r="AY184" s="66"/>
      <c r="AZ184" s="66"/>
      <c r="BA184" s="66"/>
      <c r="BB184" s="66"/>
      <c r="BC184" s="66"/>
      <c r="BD184" s="67"/>
      <c r="BE184" s="67"/>
      <c r="BF184" s="67"/>
      <c r="BG184" s="67"/>
      <c r="BH184" s="67"/>
      <c r="BI184" s="67"/>
      <c r="BJ184" s="67"/>
    </row>
    <row r="185" spans="1:62" x14ac:dyDescent="0.25">
      <c r="A185" s="67"/>
      <c r="B185" s="65"/>
      <c r="C185" s="66"/>
      <c r="D185" s="66"/>
      <c r="E185" s="66"/>
      <c r="F185" s="66"/>
      <c r="G185" s="66"/>
      <c r="I185" s="63">
        <v>44126</v>
      </c>
      <c r="J185" s="63">
        <v>44166</v>
      </c>
      <c r="K185" s="65"/>
      <c r="L185" s="96" t="s">
        <v>437</v>
      </c>
      <c r="M185" s="67" t="s">
        <v>438</v>
      </c>
      <c r="N185" s="67" t="s">
        <v>439</v>
      </c>
      <c r="O185" s="66">
        <f t="shared" si="31"/>
        <v>274.8</v>
      </c>
      <c r="P185" s="66">
        <v>45.8</v>
      </c>
      <c r="Q185" s="66">
        <f t="shared" si="32"/>
        <v>229</v>
      </c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>
        <v>229</v>
      </c>
      <c r="AP185" s="66"/>
      <c r="AQ185" s="66"/>
      <c r="AR185" s="66"/>
      <c r="AS185" s="66"/>
      <c r="AT185" s="66"/>
      <c r="AU185" s="66"/>
      <c r="AV185" s="67"/>
      <c r="AW185" s="85"/>
      <c r="AX185" s="66"/>
      <c r="AY185" s="66"/>
      <c r="AZ185" s="66"/>
      <c r="BA185" s="66"/>
      <c r="BB185" s="66"/>
      <c r="BC185" s="66"/>
      <c r="BD185" s="67"/>
      <c r="BE185" s="67"/>
      <c r="BF185" s="67"/>
      <c r="BG185" s="67"/>
      <c r="BH185" s="67"/>
      <c r="BI185" s="67"/>
      <c r="BJ185" s="67"/>
    </row>
    <row r="186" spans="1:62" x14ac:dyDescent="0.25">
      <c r="A186" s="67"/>
      <c r="B186" s="65"/>
      <c r="C186" s="66"/>
      <c r="D186" s="66"/>
      <c r="E186" s="66"/>
      <c r="F186" s="66"/>
      <c r="G186" s="66"/>
      <c r="I186" s="63">
        <v>44156</v>
      </c>
      <c r="J186" s="63">
        <v>44166</v>
      </c>
      <c r="K186" s="65"/>
      <c r="L186" s="96" t="s">
        <v>440</v>
      </c>
      <c r="M186" s="67" t="s">
        <v>442</v>
      </c>
      <c r="N186" s="67" t="s">
        <v>441</v>
      </c>
      <c r="O186" s="66">
        <f t="shared" si="31"/>
        <v>322.36</v>
      </c>
      <c r="P186" s="66">
        <v>53.73</v>
      </c>
      <c r="Q186" s="66">
        <f t="shared" si="32"/>
        <v>268.63</v>
      </c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7"/>
      <c r="AW186" s="85"/>
      <c r="AX186" s="66"/>
      <c r="AY186" s="66"/>
      <c r="AZ186" s="66"/>
      <c r="BA186" s="66">
        <v>268.63</v>
      </c>
      <c r="BB186" s="66"/>
      <c r="BC186" s="66"/>
      <c r="BD186" s="67"/>
      <c r="BE186" s="67"/>
      <c r="BF186" s="67"/>
      <c r="BG186" s="67"/>
      <c r="BH186" s="67"/>
      <c r="BI186" s="67"/>
      <c r="BJ186" s="67"/>
    </row>
    <row r="187" spans="1:62" hidden="1" x14ac:dyDescent="0.25">
      <c r="A187" s="67"/>
      <c r="B187" s="65"/>
      <c r="C187" s="66"/>
      <c r="D187" s="66"/>
      <c r="E187" s="66"/>
      <c r="F187" s="66"/>
      <c r="G187" s="66"/>
      <c r="I187" s="63"/>
      <c r="J187" s="63"/>
      <c r="K187" s="65"/>
      <c r="L187" s="65"/>
      <c r="M187" s="67"/>
      <c r="N187" s="67"/>
      <c r="O187" s="66">
        <f t="shared" si="31"/>
        <v>0</v>
      </c>
      <c r="P187" s="66"/>
      <c r="Q187" s="66">
        <f t="shared" si="32"/>
        <v>0</v>
      </c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7"/>
      <c r="AW187" s="85"/>
      <c r="AX187" s="66"/>
      <c r="AY187" s="66"/>
      <c r="AZ187" s="66"/>
      <c r="BA187" s="66"/>
      <c r="BB187" s="66"/>
      <c r="BC187" s="66"/>
      <c r="BD187" s="67"/>
      <c r="BE187" s="67"/>
      <c r="BF187" s="67"/>
      <c r="BG187" s="67"/>
      <c r="BH187" s="67"/>
      <c r="BI187" s="67"/>
      <c r="BJ187" s="67"/>
    </row>
    <row r="188" spans="1:62" hidden="1" x14ac:dyDescent="0.25">
      <c r="A188" s="67"/>
      <c r="B188" s="65"/>
      <c r="C188" s="66"/>
      <c r="D188" s="66"/>
      <c r="E188" s="66"/>
      <c r="F188" s="66"/>
      <c r="G188" s="66"/>
      <c r="I188" s="63"/>
      <c r="J188" s="63"/>
      <c r="K188" s="65"/>
      <c r="L188" s="65"/>
      <c r="M188" s="67"/>
      <c r="N188" s="67"/>
      <c r="O188" s="66">
        <f t="shared" si="31"/>
        <v>0</v>
      </c>
      <c r="P188" s="66"/>
      <c r="Q188" s="66">
        <f t="shared" si="32"/>
        <v>0</v>
      </c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7"/>
      <c r="AW188" s="85"/>
      <c r="AX188" s="67"/>
      <c r="AY188" s="67"/>
      <c r="AZ188" s="67"/>
      <c r="BA188" s="67"/>
      <c r="BB188" s="67"/>
      <c r="BC188" s="66"/>
      <c r="BD188" s="67"/>
      <c r="BE188" s="67"/>
      <c r="BF188" s="67"/>
      <c r="BG188" s="67"/>
      <c r="BH188" s="67"/>
      <c r="BI188" s="67"/>
      <c r="BJ188" s="67"/>
    </row>
    <row r="189" spans="1:62" hidden="1" x14ac:dyDescent="0.25">
      <c r="A189" s="67"/>
      <c r="B189" s="65"/>
      <c r="C189" s="66"/>
      <c r="D189" s="66"/>
      <c r="E189" s="66"/>
      <c r="F189" s="66"/>
      <c r="G189" s="66"/>
      <c r="I189" s="63"/>
      <c r="J189" s="63"/>
      <c r="K189" s="65"/>
      <c r="L189" s="65"/>
      <c r="M189" s="67"/>
      <c r="N189" s="67"/>
      <c r="O189" s="66">
        <f t="shared" si="31"/>
        <v>0</v>
      </c>
      <c r="P189" s="66"/>
      <c r="Q189" s="66">
        <f t="shared" si="32"/>
        <v>0</v>
      </c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7"/>
      <c r="AW189" s="85"/>
      <c r="AX189" s="67"/>
      <c r="AY189" s="67"/>
      <c r="AZ189" s="67"/>
      <c r="BA189" s="67"/>
      <c r="BB189" s="67"/>
      <c r="BC189" s="66"/>
      <c r="BD189" s="67"/>
      <c r="BE189" s="67"/>
      <c r="BF189" s="67"/>
      <c r="BG189" s="67"/>
      <c r="BH189" s="67"/>
      <c r="BI189" s="67"/>
      <c r="BJ189" s="67"/>
    </row>
    <row r="190" spans="1:62" hidden="1" x14ac:dyDescent="0.25">
      <c r="A190" s="67"/>
      <c r="B190" s="65"/>
      <c r="C190" s="66"/>
      <c r="D190" s="66"/>
      <c r="E190" s="66"/>
      <c r="F190" s="66"/>
      <c r="G190" s="66"/>
      <c r="I190" s="63"/>
      <c r="J190" s="63"/>
      <c r="K190" s="65"/>
      <c r="L190" s="65"/>
      <c r="M190" s="67"/>
      <c r="N190" s="67"/>
      <c r="O190" s="66">
        <f t="shared" si="31"/>
        <v>0</v>
      </c>
      <c r="P190" s="66"/>
      <c r="Q190" s="66">
        <f t="shared" si="32"/>
        <v>0</v>
      </c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7"/>
      <c r="AW190" s="85"/>
      <c r="AX190" s="67"/>
      <c r="AY190" s="67"/>
      <c r="AZ190" s="67"/>
      <c r="BA190" s="67"/>
      <c r="BB190" s="67"/>
      <c r="BC190" s="66"/>
      <c r="BD190" s="67"/>
      <c r="BE190" s="67"/>
      <c r="BF190" s="67"/>
      <c r="BG190" s="67"/>
      <c r="BH190" s="67"/>
      <c r="BI190" s="67"/>
      <c r="BJ190" s="67"/>
    </row>
    <row r="191" spans="1:62" hidden="1" x14ac:dyDescent="0.25">
      <c r="A191" s="67"/>
      <c r="B191" s="65"/>
      <c r="C191" s="66"/>
      <c r="D191" s="66"/>
      <c r="E191" s="66"/>
      <c r="F191" s="66"/>
      <c r="G191" s="66"/>
      <c r="I191" s="63"/>
      <c r="J191" s="63"/>
      <c r="K191" s="65"/>
      <c r="L191" s="65"/>
      <c r="M191" s="67"/>
      <c r="N191" s="67"/>
      <c r="O191" s="66">
        <f t="shared" si="31"/>
        <v>0</v>
      </c>
      <c r="P191" s="66"/>
      <c r="Q191" s="66">
        <f t="shared" si="32"/>
        <v>0</v>
      </c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7"/>
      <c r="AW191" s="85"/>
      <c r="AX191" s="67"/>
      <c r="AY191" s="67"/>
      <c r="AZ191" s="67"/>
      <c r="BA191" s="67"/>
      <c r="BB191" s="67"/>
      <c r="BC191" s="66"/>
      <c r="BD191" s="67"/>
      <c r="BE191" s="67"/>
      <c r="BF191" s="67"/>
      <c r="BG191" s="67"/>
      <c r="BH191" s="67"/>
      <c r="BI191" s="67"/>
      <c r="BJ191" s="67"/>
    </row>
    <row r="192" spans="1:62" hidden="1" x14ac:dyDescent="0.25">
      <c r="A192" s="67"/>
      <c r="B192" s="65"/>
      <c r="C192" s="66"/>
      <c r="D192" s="66"/>
      <c r="E192" s="66"/>
      <c r="F192" s="66"/>
      <c r="G192" s="66"/>
      <c r="I192" s="63"/>
      <c r="J192" s="63"/>
      <c r="K192" s="65"/>
      <c r="L192" s="65"/>
      <c r="M192" s="67"/>
      <c r="N192" s="67"/>
      <c r="O192" s="66">
        <f t="shared" si="31"/>
        <v>0</v>
      </c>
      <c r="P192" s="66"/>
      <c r="Q192" s="66">
        <f t="shared" si="32"/>
        <v>0</v>
      </c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7"/>
      <c r="AW192" s="85"/>
      <c r="AX192" s="67"/>
      <c r="AY192" s="67"/>
      <c r="AZ192" s="67"/>
      <c r="BA192" s="67"/>
      <c r="BB192" s="67"/>
      <c r="BC192" s="66"/>
      <c r="BD192" s="67"/>
      <c r="BE192" s="67"/>
      <c r="BF192" s="67"/>
      <c r="BG192" s="67"/>
      <c r="BH192" s="67"/>
      <c r="BI192" s="67"/>
      <c r="BJ192" s="67"/>
    </row>
    <row r="193" spans="1:62" x14ac:dyDescent="0.25">
      <c r="A193" s="67"/>
      <c r="B193" s="65"/>
      <c r="C193" s="66">
        <f>SUM(D193:G193)</f>
        <v>0</v>
      </c>
      <c r="D193" s="66"/>
      <c r="E193" s="66"/>
      <c r="F193" s="66"/>
      <c r="G193" s="66"/>
      <c r="I193" s="63"/>
      <c r="J193" s="64"/>
      <c r="K193" s="65"/>
      <c r="L193" s="65"/>
      <c r="M193" s="67"/>
      <c r="N193" s="67"/>
      <c r="O193" s="66">
        <f t="shared" si="31"/>
        <v>0</v>
      </c>
      <c r="P193" s="66"/>
      <c r="Q193" s="66">
        <f t="shared" si="32"/>
        <v>0</v>
      </c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7"/>
      <c r="AW193" s="67"/>
      <c r="AX193" s="67"/>
      <c r="AY193" s="67"/>
      <c r="AZ193" s="67"/>
      <c r="BA193" s="67"/>
      <c r="BB193" s="67"/>
      <c r="BC193" s="66"/>
      <c r="BD193" s="67"/>
      <c r="BE193" s="67"/>
      <c r="BF193" s="67"/>
      <c r="BG193" s="67"/>
      <c r="BH193" s="67"/>
      <c r="BI193" s="67"/>
      <c r="BJ193" s="67"/>
    </row>
    <row r="194" spans="1:62" ht="15.75" thickBot="1" x14ac:dyDescent="0.3">
      <c r="A194" s="67"/>
      <c r="B194" s="65"/>
      <c r="C194" s="68">
        <f>SUM(C169:C193)</f>
        <v>41574.49</v>
      </c>
      <c r="D194" s="68">
        <f>SUM(D169:D193)</f>
        <v>37669</v>
      </c>
      <c r="E194" s="68">
        <f>SUM(E169:E193)</f>
        <v>682</v>
      </c>
      <c r="F194" s="68">
        <f>SUM(F169:F193)</f>
        <v>913.53</v>
      </c>
      <c r="G194" s="68">
        <f>SUM(G169:G193)</f>
        <v>2309.96</v>
      </c>
      <c r="I194" s="67"/>
      <c r="J194" s="65"/>
      <c r="K194" s="65"/>
      <c r="L194" s="65"/>
      <c r="M194" s="67"/>
      <c r="N194" s="67"/>
      <c r="O194" s="68">
        <f t="shared" ref="O194:BJ194" si="33">SUM(O169:O193)</f>
        <v>43796.24</v>
      </c>
      <c r="P194" s="68">
        <f t="shared" si="33"/>
        <v>6186.98</v>
      </c>
      <c r="Q194" s="68">
        <f t="shared" si="33"/>
        <v>37609.259999999995</v>
      </c>
      <c r="R194" s="68">
        <f t="shared" si="33"/>
        <v>6635.05</v>
      </c>
      <c r="S194" s="68">
        <f t="shared" si="33"/>
        <v>0</v>
      </c>
      <c r="T194" s="68">
        <f t="shared" si="33"/>
        <v>0</v>
      </c>
      <c r="U194" s="68">
        <f t="shared" si="33"/>
        <v>8.33</v>
      </c>
      <c r="V194" s="68">
        <f t="shared" si="33"/>
        <v>0</v>
      </c>
      <c r="W194" s="68">
        <f t="shared" si="33"/>
        <v>0</v>
      </c>
      <c r="X194" s="68">
        <f t="shared" si="33"/>
        <v>0</v>
      </c>
      <c r="Y194" s="68">
        <f t="shared" si="33"/>
        <v>0</v>
      </c>
      <c r="Z194" s="68">
        <f t="shared" si="33"/>
        <v>0</v>
      </c>
      <c r="AA194" s="68">
        <f t="shared" si="33"/>
        <v>0</v>
      </c>
      <c r="AB194" s="68">
        <f t="shared" si="33"/>
        <v>0</v>
      </c>
      <c r="AC194" s="68">
        <f t="shared" si="33"/>
        <v>0</v>
      </c>
      <c r="AD194" s="68">
        <f t="shared" si="33"/>
        <v>0</v>
      </c>
      <c r="AE194" s="68">
        <f t="shared" si="33"/>
        <v>0</v>
      </c>
      <c r="AF194" s="68">
        <f t="shared" si="33"/>
        <v>0</v>
      </c>
      <c r="AG194" s="68">
        <f t="shared" si="33"/>
        <v>1046</v>
      </c>
      <c r="AH194" s="68">
        <f t="shared" si="33"/>
        <v>0</v>
      </c>
      <c r="AI194" s="68">
        <f t="shared" si="33"/>
        <v>101.43</v>
      </c>
      <c r="AJ194" s="68">
        <f t="shared" si="33"/>
        <v>0</v>
      </c>
      <c r="AK194" s="68">
        <f t="shared" si="33"/>
        <v>0</v>
      </c>
      <c r="AL194" s="68">
        <f t="shared" si="33"/>
        <v>12.99</v>
      </c>
      <c r="AM194" s="68">
        <f t="shared" si="33"/>
        <v>0</v>
      </c>
      <c r="AN194" s="68">
        <f t="shared" si="33"/>
        <v>38.090000000000003</v>
      </c>
      <c r="AO194" s="68">
        <f t="shared" si="33"/>
        <v>229</v>
      </c>
      <c r="AP194" s="68">
        <f t="shared" si="33"/>
        <v>0</v>
      </c>
      <c r="AQ194" s="68">
        <f t="shared" si="33"/>
        <v>0</v>
      </c>
      <c r="AR194" s="68">
        <f t="shared" si="33"/>
        <v>938</v>
      </c>
      <c r="AS194" s="68">
        <f t="shared" si="33"/>
        <v>0</v>
      </c>
      <c r="AT194" s="68">
        <f t="shared" si="33"/>
        <v>37.840000000000003</v>
      </c>
      <c r="AU194" s="68">
        <f t="shared" si="33"/>
        <v>0</v>
      </c>
      <c r="AV194" s="68">
        <f t="shared" si="33"/>
        <v>0</v>
      </c>
      <c r="AW194" s="68">
        <f t="shared" si="33"/>
        <v>207</v>
      </c>
      <c r="AX194" s="68">
        <f t="shared" si="33"/>
        <v>0</v>
      </c>
      <c r="AY194" s="68">
        <f t="shared" si="33"/>
        <v>0</v>
      </c>
      <c r="AZ194" s="68">
        <f t="shared" si="33"/>
        <v>0</v>
      </c>
      <c r="BA194" s="68">
        <f t="shared" si="33"/>
        <v>268.63</v>
      </c>
      <c r="BB194" s="68">
        <f t="shared" si="33"/>
        <v>0</v>
      </c>
      <c r="BC194" s="68">
        <f t="shared" si="33"/>
        <v>0</v>
      </c>
      <c r="BD194" s="68">
        <f t="shared" si="33"/>
        <v>28086.9</v>
      </c>
      <c r="BE194" s="68">
        <f t="shared" si="33"/>
        <v>0</v>
      </c>
      <c r="BF194" s="68">
        <f t="shared" si="33"/>
        <v>0</v>
      </c>
      <c r="BG194" s="68">
        <f t="shared" si="33"/>
        <v>0</v>
      </c>
      <c r="BH194" s="68">
        <f t="shared" si="33"/>
        <v>0</v>
      </c>
      <c r="BI194" s="68">
        <f t="shared" si="33"/>
        <v>0</v>
      </c>
      <c r="BJ194" s="68">
        <f t="shared" si="33"/>
        <v>0</v>
      </c>
    </row>
    <row r="195" spans="1:62" ht="15.75" thickTop="1" x14ac:dyDescent="0.25"/>
    <row r="196" spans="1:62" ht="23.25" x14ac:dyDescent="0.35">
      <c r="A196" s="82" t="s">
        <v>443</v>
      </c>
    </row>
    <row r="197" spans="1:62" x14ac:dyDescent="0.25">
      <c r="A197" s="63">
        <v>44156</v>
      </c>
      <c r="B197" s="65" t="s">
        <v>1</v>
      </c>
      <c r="C197" s="66">
        <f>SUM(D197:G197)</f>
        <v>112</v>
      </c>
      <c r="D197" s="66"/>
      <c r="E197" s="66">
        <v>112</v>
      </c>
      <c r="F197" s="66"/>
      <c r="G197" s="66"/>
      <c r="I197" s="63">
        <v>44166</v>
      </c>
      <c r="J197" s="63">
        <v>44166</v>
      </c>
      <c r="K197" s="65" t="s">
        <v>165</v>
      </c>
      <c r="L197" s="61" t="s">
        <v>166</v>
      </c>
      <c r="M197" s="62" t="s">
        <v>167</v>
      </c>
      <c r="N197" s="62" t="s">
        <v>168</v>
      </c>
      <c r="O197" s="66">
        <f>SUM(P197:Q197)</f>
        <v>56</v>
      </c>
      <c r="P197" s="66">
        <v>2.67</v>
      </c>
      <c r="Q197" s="66">
        <f>SUM(R197:BJ197)</f>
        <v>53.33</v>
      </c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>
        <v>53.33</v>
      </c>
      <c r="AO197" s="66"/>
      <c r="AP197" s="66"/>
      <c r="AQ197" s="66"/>
      <c r="AR197" s="66"/>
      <c r="AS197" s="66"/>
      <c r="AT197" s="66"/>
      <c r="AU197" s="66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</row>
    <row r="198" spans="1:62" x14ac:dyDescent="0.25">
      <c r="A198" s="63">
        <v>44156</v>
      </c>
      <c r="B198" s="65" t="s">
        <v>1</v>
      </c>
      <c r="C198" s="66">
        <f t="shared" ref="C198:C209" si="34">SUM(D198:G198)</f>
        <v>36</v>
      </c>
      <c r="D198" s="66"/>
      <c r="E198" s="66">
        <v>36</v>
      </c>
      <c r="F198" s="66"/>
      <c r="G198" s="66"/>
      <c r="I198" s="63">
        <v>44166</v>
      </c>
      <c r="J198" s="63">
        <v>44166</v>
      </c>
      <c r="K198" s="65" t="s">
        <v>165</v>
      </c>
      <c r="L198" s="61" t="s">
        <v>166</v>
      </c>
      <c r="M198" s="62" t="s">
        <v>167</v>
      </c>
      <c r="N198" s="62" t="s">
        <v>169</v>
      </c>
      <c r="O198" s="66">
        <f>SUM(P198:Q198)</f>
        <v>10</v>
      </c>
      <c r="P198" s="66">
        <v>1.67</v>
      </c>
      <c r="Q198" s="66">
        <f>SUM(R198:BJ198)</f>
        <v>8.33</v>
      </c>
      <c r="R198" s="66"/>
      <c r="S198" s="66"/>
      <c r="T198" s="66"/>
      <c r="U198" s="66">
        <v>8.33</v>
      </c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</row>
    <row r="199" spans="1:62" x14ac:dyDescent="0.25">
      <c r="A199" s="63">
        <v>44157</v>
      </c>
      <c r="B199" s="65" t="s">
        <v>1</v>
      </c>
      <c r="C199" s="66">
        <f t="shared" si="34"/>
        <v>75</v>
      </c>
      <c r="D199" s="66"/>
      <c r="E199" s="66">
        <v>75</v>
      </c>
      <c r="F199" s="66"/>
      <c r="G199" s="66"/>
      <c r="I199" s="63">
        <v>44175</v>
      </c>
      <c r="J199" s="63">
        <v>44166</v>
      </c>
      <c r="K199" s="65" t="s">
        <v>170</v>
      </c>
      <c r="L199" s="61" t="s">
        <v>171</v>
      </c>
      <c r="M199" s="67" t="s">
        <v>147</v>
      </c>
      <c r="N199" s="67" t="s">
        <v>172</v>
      </c>
      <c r="O199" s="66">
        <f t="shared" ref="O199:O211" si="35">SUM(P199:Q199)</f>
        <v>45.410000000000004</v>
      </c>
      <c r="P199" s="66">
        <v>7.57</v>
      </c>
      <c r="Q199" s="66">
        <f>SUM(R199:BJ199)</f>
        <v>37.840000000000003</v>
      </c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>
        <v>37.840000000000003</v>
      </c>
      <c r="AU199" s="66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</row>
    <row r="200" spans="1:62" x14ac:dyDescent="0.25">
      <c r="A200" s="63">
        <v>44159</v>
      </c>
      <c r="B200" s="65" t="s">
        <v>1</v>
      </c>
      <c r="C200" s="66">
        <f t="shared" si="34"/>
        <v>125</v>
      </c>
      <c r="D200" s="66"/>
      <c r="E200" s="66">
        <v>125</v>
      </c>
      <c r="F200" s="66"/>
      <c r="G200" s="66"/>
      <c r="I200" s="64"/>
      <c r="J200" s="64">
        <v>44188</v>
      </c>
      <c r="K200" s="65" t="s">
        <v>173</v>
      </c>
      <c r="L200" s="69"/>
      <c r="M200" s="67" t="s">
        <v>12</v>
      </c>
      <c r="N200" s="67" t="s">
        <v>12</v>
      </c>
      <c r="O200" s="66">
        <f t="shared" si="35"/>
        <v>4027.75</v>
      </c>
      <c r="P200" s="66"/>
      <c r="Q200" s="66">
        <f t="shared" ref="Q200:Q211" si="36">SUM(R200:BJ200)</f>
        <v>4027.75</v>
      </c>
      <c r="R200" s="66">
        <v>4027.75</v>
      </c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</row>
    <row r="201" spans="1:62" x14ac:dyDescent="0.25">
      <c r="A201" s="63">
        <v>44164</v>
      </c>
      <c r="B201" s="65" t="s">
        <v>1</v>
      </c>
      <c r="C201" s="66">
        <f t="shared" si="34"/>
        <v>25</v>
      </c>
      <c r="D201" s="66"/>
      <c r="E201" s="66">
        <v>25</v>
      </c>
      <c r="F201" s="66"/>
      <c r="G201" s="66"/>
      <c r="I201" s="63"/>
      <c r="J201" s="64">
        <v>44188</v>
      </c>
      <c r="K201" s="65" t="s">
        <v>173</v>
      </c>
      <c r="L201" s="69"/>
      <c r="M201" s="67" t="s">
        <v>159</v>
      </c>
      <c r="N201" s="67" t="s">
        <v>360</v>
      </c>
      <c r="O201" s="66">
        <f t="shared" si="35"/>
        <v>772.41</v>
      </c>
      <c r="P201" s="66"/>
      <c r="Q201" s="66">
        <f t="shared" si="36"/>
        <v>772.41</v>
      </c>
      <c r="R201" s="66">
        <v>772.41</v>
      </c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</row>
    <row r="202" spans="1:62" x14ac:dyDescent="0.25">
      <c r="A202" s="63">
        <v>44169</v>
      </c>
      <c r="B202" s="65" t="s">
        <v>1</v>
      </c>
      <c r="C202" s="66">
        <f t="shared" si="34"/>
        <v>100</v>
      </c>
      <c r="D202" s="66"/>
      <c r="E202" s="66">
        <v>100</v>
      </c>
      <c r="F202" s="66"/>
      <c r="G202" s="66"/>
      <c r="I202" s="63">
        <v>44186</v>
      </c>
      <c r="J202" s="63">
        <v>44186</v>
      </c>
      <c r="K202" s="65" t="s">
        <v>170</v>
      </c>
      <c r="L202" s="69"/>
      <c r="M202" s="67" t="s">
        <v>176</v>
      </c>
      <c r="N202" s="67" t="s">
        <v>361</v>
      </c>
      <c r="O202" s="66">
        <f t="shared" si="35"/>
        <v>346.92</v>
      </c>
      <c r="P202" s="66"/>
      <c r="Q202" s="66">
        <f t="shared" si="36"/>
        <v>346.92</v>
      </c>
      <c r="R202" s="66">
        <v>346.92</v>
      </c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</row>
    <row r="203" spans="1:62" x14ac:dyDescent="0.25">
      <c r="A203" s="63">
        <v>44171</v>
      </c>
      <c r="B203" s="65" t="s">
        <v>1</v>
      </c>
      <c r="C203" s="66">
        <f t="shared" si="34"/>
        <v>100</v>
      </c>
      <c r="D203" s="66"/>
      <c r="E203" s="66">
        <v>100</v>
      </c>
      <c r="F203" s="66"/>
      <c r="G203" s="66"/>
      <c r="I203" s="64">
        <v>44165</v>
      </c>
      <c r="J203" s="64">
        <v>44188</v>
      </c>
      <c r="K203" s="65" t="s">
        <v>173</v>
      </c>
      <c r="L203" s="65" t="s">
        <v>181</v>
      </c>
      <c r="M203" s="67" t="s">
        <v>13</v>
      </c>
      <c r="N203" s="67" t="s">
        <v>180</v>
      </c>
      <c r="O203" s="66">
        <f t="shared" si="35"/>
        <v>933.6</v>
      </c>
      <c r="P203" s="66">
        <v>155.6</v>
      </c>
      <c r="Q203" s="66">
        <f t="shared" si="36"/>
        <v>778</v>
      </c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>
        <v>778</v>
      </c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</row>
    <row r="204" spans="1:62" x14ac:dyDescent="0.25">
      <c r="A204" s="63">
        <v>44172</v>
      </c>
      <c r="B204" s="65" t="s">
        <v>1</v>
      </c>
      <c r="C204" s="66">
        <f t="shared" si="34"/>
        <v>25</v>
      </c>
      <c r="D204" s="66"/>
      <c r="E204" s="66">
        <v>25</v>
      </c>
      <c r="F204" s="66"/>
      <c r="G204" s="66"/>
      <c r="I204" s="64">
        <v>44165</v>
      </c>
      <c r="J204" s="64">
        <v>44188</v>
      </c>
      <c r="K204" s="65" t="s">
        <v>173</v>
      </c>
      <c r="L204" s="65" t="s">
        <v>183</v>
      </c>
      <c r="M204" s="67" t="s">
        <v>148</v>
      </c>
      <c r="N204" s="67" t="s">
        <v>349</v>
      </c>
      <c r="O204" s="66">
        <f t="shared" si="35"/>
        <v>15.59</v>
      </c>
      <c r="P204" s="66">
        <v>2.6</v>
      </c>
      <c r="Q204" s="66">
        <f t="shared" si="36"/>
        <v>12.99</v>
      </c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>
        <v>12.99</v>
      </c>
      <c r="AM204" s="66"/>
      <c r="AN204" s="66"/>
      <c r="AO204" s="66"/>
      <c r="AP204" s="66"/>
      <c r="AQ204" s="66"/>
      <c r="AR204" s="66"/>
      <c r="AS204" s="66"/>
      <c r="AT204" s="66"/>
      <c r="AU204" s="66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</row>
    <row r="205" spans="1:62" x14ac:dyDescent="0.25">
      <c r="A205" s="63">
        <v>44174</v>
      </c>
      <c r="B205" s="65" t="s">
        <v>303</v>
      </c>
      <c r="C205" s="66">
        <f t="shared" si="34"/>
        <v>75</v>
      </c>
      <c r="D205" s="66"/>
      <c r="E205" s="66"/>
      <c r="F205" s="66"/>
      <c r="G205" s="66">
        <v>75</v>
      </c>
      <c r="I205" s="64"/>
      <c r="J205" s="63"/>
      <c r="K205" s="65" t="s">
        <v>173</v>
      </c>
      <c r="L205" s="65"/>
      <c r="M205" s="67"/>
      <c r="N205" s="67"/>
      <c r="O205" s="66">
        <f t="shared" si="35"/>
        <v>0</v>
      </c>
      <c r="P205" s="66"/>
      <c r="Q205" s="66">
        <f t="shared" si="36"/>
        <v>0</v>
      </c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</row>
    <row r="206" spans="1:62" x14ac:dyDescent="0.25">
      <c r="A206" s="63"/>
      <c r="B206" s="65"/>
      <c r="C206" s="66">
        <f t="shared" si="34"/>
        <v>0</v>
      </c>
      <c r="D206" s="66"/>
      <c r="E206" s="66"/>
      <c r="F206" s="66"/>
      <c r="G206" s="66"/>
      <c r="I206" s="64">
        <v>44160</v>
      </c>
      <c r="J206" s="64">
        <v>44168</v>
      </c>
      <c r="K206" s="65"/>
      <c r="L206" s="65" t="s">
        <v>261</v>
      </c>
      <c r="M206" s="67" t="s">
        <v>259</v>
      </c>
      <c r="N206" s="67" t="s">
        <v>444</v>
      </c>
      <c r="O206" s="66">
        <f t="shared" si="35"/>
        <v>192.78</v>
      </c>
      <c r="P206" s="66">
        <v>32.130000000000003</v>
      </c>
      <c r="Q206" s="66">
        <f t="shared" si="36"/>
        <v>160.65</v>
      </c>
      <c r="R206" s="66"/>
      <c r="S206" s="66"/>
      <c r="T206" s="66"/>
      <c r="U206" s="66"/>
      <c r="V206" s="66">
        <v>160.65</v>
      </c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</row>
    <row r="207" spans="1:62" x14ac:dyDescent="0.25">
      <c r="A207" s="63"/>
      <c r="B207" s="65"/>
      <c r="C207" s="66">
        <f t="shared" si="34"/>
        <v>0</v>
      </c>
      <c r="D207" s="66"/>
      <c r="E207" s="66"/>
      <c r="F207" s="66"/>
      <c r="G207" s="66"/>
      <c r="I207" s="64">
        <v>44165</v>
      </c>
      <c r="J207" s="64">
        <v>44188</v>
      </c>
      <c r="K207" s="65"/>
      <c r="L207" s="65" t="s">
        <v>284</v>
      </c>
      <c r="M207" s="67" t="s">
        <v>285</v>
      </c>
      <c r="N207" s="67" t="s">
        <v>445</v>
      </c>
      <c r="O207" s="66">
        <f t="shared" si="35"/>
        <v>9643.2000000000007</v>
      </c>
      <c r="P207" s="66">
        <v>1607.2</v>
      </c>
      <c r="Q207" s="66">
        <f t="shared" si="36"/>
        <v>8036</v>
      </c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7">
        <v>8036</v>
      </c>
      <c r="AW207" s="66"/>
      <c r="AX207" s="66"/>
      <c r="AY207" s="66"/>
      <c r="AZ207" s="66"/>
      <c r="BA207" s="66"/>
      <c r="BB207" s="66"/>
      <c r="BC207" s="67"/>
      <c r="BD207" s="67"/>
      <c r="BE207" s="67"/>
      <c r="BF207" s="67"/>
      <c r="BG207" s="67"/>
      <c r="BH207" s="67"/>
      <c r="BI207" s="67"/>
      <c r="BJ207" s="67"/>
    </row>
    <row r="208" spans="1:62" x14ac:dyDescent="0.25">
      <c r="A208" s="63"/>
      <c r="B208" s="65"/>
      <c r="C208" s="66">
        <f t="shared" si="34"/>
        <v>0</v>
      </c>
      <c r="D208" s="66"/>
      <c r="E208" s="66"/>
      <c r="F208" s="66"/>
      <c r="G208" s="66"/>
      <c r="I208" s="64">
        <v>44170</v>
      </c>
      <c r="J208" s="64">
        <v>44188</v>
      </c>
      <c r="K208" s="65"/>
      <c r="L208" s="69"/>
      <c r="M208" s="67" t="s">
        <v>302</v>
      </c>
      <c r="N208" s="67" t="s">
        <v>446</v>
      </c>
      <c r="O208" s="66">
        <f t="shared" si="35"/>
        <v>100</v>
      </c>
      <c r="P208" s="66"/>
      <c r="Q208" s="66">
        <f t="shared" si="36"/>
        <v>100</v>
      </c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>
        <v>100</v>
      </c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7"/>
      <c r="BD208" s="67"/>
      <c r="BE208" s="67"/>
      <c r="BF208" s="67"/>
      <c r="BG208" s="67"/>
      <c r="BH208" s="67"/>
      <c r="BI208" s="67"/>
      <c r="BJ208" s="67"/>
    </row>
    <row r="209" spans="1:62" x14ac:dyDescent="0.25">
      <c r="A209" s="63"/>
      <c r="B209" s="65"/>
      <c r="C209" s="66">
        <f t="shared" si="34"/>
        <v>0</v>
      </c>
      <c r="D209" s="66"/>
      <c r="E209" s="66"/>
      <c r="F209" s="66"/>
      <c r="G209" s="66"/>
      <c r="I209" s="64" t="s">
        <v>447</v>
      </c>
      <c r="J209" s="64">
        <v>44188</v>
      </c>
      <c r="K209" s="65"/>
      <c r="L209" s="96" t="s">
        <v>264</v>
      </c>
      <c r="M209" s="67" t="s">
        <v>412</v>
      </c>
      <c r="N209" s="67" t="s">
        <v>448</v>
      </c>
      <c r="O209" s="66">
        <f t="shared" si="35"/>
        <v>186.57999999999998</v>
      </c>
      <c r="P209" s="66">
        <v>31.1</v>
      </c>
      <c r="Q209" s="66">
        <f t="shared" si="36"/>
        <v>155.47999999999999</v>
      </c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>
        <v>155.47999999999999</v>
      </c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7"/>
      <c r="AW209" s="85"/>
      <c r="AX209" s="66"/>
      <c r="AY209" s="66"/>
      <c r="AZ209" s="66"/>
      <c r="BA209" s="66"/>
      <c r="BB209" s="66"/>
      <c r="BC209" s="67"/>
      <c r="BD209" s="67"/>
      <c r="BE209" s="67"/>
      <c r="BF209" s="67"/>
      <c r="BG209" s="67"/>
      <c r="BH209" s="67"/>
      <c r="BI209" s="67"/>
      <c r="BJ209" s="67"/>
    </row>
    <row r="210" spans="1:62" x14ac:dyDescent="0.25">
      <c r="A210" s="63"/>
      <c r="B210" s="65"/>
      <c r="C210" s="66"/>
      <c r="D210" s="66"/>
      <c r="E210" s="66"/>
      <c r="F210" s="66"/>
      <c r="G210" s="66"/>
      <c r="I210" s="64">
        <v>44174</v>
      </c>
      <c r="J210" s="64">
        <v>44188</v>
      </c>
      <c r="K210" s="65"/>
      <c r="L210" s="65" t="s">
        <v>451</v>
      </c>
      <c r="M210" s="67" t="s">
        <v>450</v>
      </c>
      <c r="N210" s="67" t="s">
        <v>452</v>
      </c>
      <c r="O210" s="66">
        <f t="shared" si="35"/>
        <v>87.6</v>
      </c>
      <c r="P210" s="66">
        <v>14.6</v>
      </c>
      <c r="Q210" s="66">
        <f t="shared" si="36"/>
        <v>73</v>
      </c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>
        <v>73</v>
      </c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7"/>
      <c r="AW210" s="85"/>
      <c r="AX210" s="66"/>
      <c r="AY210" s="66"/>
      <c r="AZ210" s="66"/>
      <c r="BA210" s="66"/>
      <c r="BB210" s="66"/>
      <c r="BC210" s="67"/>
      <c r="BD210" s="66"/>
      <c r="BE210" s="67"/>
      <c r="BF210" s="67"/>
      <c r="BG210" s="67"/>
      <c r="BH210" s="67"/>
      <c r="BI210" s="67"/>
      <c r="BJ210" s="67"/>
    </row>
    <row r="211" spans="1:62" x14ac:dyDescent="0.25">
      <c r="A211" s="67"/>
      <c r="B211" s="65"/>
      <c r="C211" s="66">
        <f>SUM(D211:G211)</f>
        <v>0</v>
      </c>
      <c r="D211" s="66"/>
      <c r="E211" s="66"/>
      <c r="F211" s="66"/>
      <c r="G211" s="66"/>
      <c r="I211" s="63">
        <v>44167</v>
      </c>
      <c r="J211" s="64">
        <v>44188</v>
      </c>
      <c r="K211" s="65"/>
      <c r="L211" s="65" t="s">
        <v>453</v>
      </c>
      <c r="M211" s="67" t="s">
        <v>454</v>
      </c>
      <c r="N211" s="67" t="s">
        <v>455</v>
      </c>
      <c r="O211" s="66">
        <f t="shared" si="35"/>
        <v>256.86</v>
      </c>
      <c r="P211" s="66">
        <v>42.81</v>
      </c>
      <c r="Q211" s="66">
        <f t="shared" si="36"/>
        <v>214.05</v>
      </c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>
        <v>214.05</v>
      </c>
      <c r="AS211" s="66"/>
      <c r="AT211" s="66"/>
      <c r="AU211" s="66"/>
      <c r="AV211" s="67"/>
      <c r="AW211" s="67"/>
      <c r="AX211" s="67"/>
      <c r="AY211" s="67"/>
      <c r="AZ211" s="67"/>
      <c r="BA211" s="67"/>
      <c r="BB211" s="67"/>
      <c r="BC211" s="66"/>
      <c r="BD211" s="67"/>
      <c r="BE211" s="67"/>
      <c r="BF211" s="67"/>
      <c r="BG211" s="67"/>
      <c r="BH211" s="67"/>
      <c r="BI211" s="67"/>
      <c r="BJ211" s="67"/>
    </row>
    <row r="212" spans="1:62" ht="15.75" thickBot="1" x14ac:dyDescent="0.3">
      <c r="A212" s="67"/>
      <c r="B212" s="65"/>
      <c r="C212" s="68">
        <f>SUM(C197:C211)</f>
        <v>673</v>
      </c>
      <c r="D212" s="68">
        <f>SUM(D197:D211)</f>
        <v>0</v>
      </c>
      <c r="E212" s="68">
        <f>SUM(E197:E211)</f>
        <v>598</v>
      </c>
      <c r="F212" s="68">
        <f>SUM(F197:F211)</f>
        <v>0</v>
      </c>
      <c r="G212" s="68">
        <f>SUM(G197:G211)</f>
        <v>75</v>
      </c>
      <c r="I212" s="67"/>
      <c r="J212" s="65"/>
      <c r="K212" s="65"/>
      <c r="L212" s="65"/>
      <c r="M212" s="67"/>
      <c r="N212" s="67"/>
      <c r="O212" s="68">
        <f t="shared" ref="O212:BJ212" si="37">SUM(O197:O211)</f>
        <v>16674.7</v>
      </c>
      <c r="P212" s="68">
        <f t="shared" si="37"/>
        <v>1897.9499999999998</v>
      </c>
      <c r="Q212" s="68">
        <f t="shared" si="37"/>
        <v>14776.749999999998</v>
      </c>
      <c r="R212" s="68">
        <f t="shared" si="37"/>
        <v>5147.08</v>
      </c>
      <c r="S212" s="68">
        <f t="shared" si="37"/>
        <v>0</v>
      </c>
      <c r="T212" s="68">
        <f t="shared" si="37"/>
        <v>0</v>
      </c>
      <c r="U212" s="68">
        <f t="shared" si="37"/>
        <v>8.33</v>
      </c>
      <c r="V212" s="68">
        <f t="shared" si="37"/>
        <v>160.65</v>
      </c>
      <c r="W212" s="68">
        <f t="shared" si="37"/>
        <v>0</v>
      </c>
      <c r="X212" s="68">
        <f t="shared" si="37"/>
        <v>0</v>
      </c>
      <c r="Y212" s="68">
        <f t="shared" si="37"/>
        <v>0</v>
      </c>
      <c r="Z212" s="68">
        <f t="shared" si="37"/>
        <v>0</v>
      </c>
      <c r="AA212" s="68">
        <f t="shared" si="37"/>
        <v>0</v>
      </c>
      <c r="AB212" s="68">
        <f t="shared" si="37"/>
        <v>0</v>
      </c>
      <c r="AC212" s="68">
        <f t="shared" si="37"/>
        <v>0</v>
      </c>
      <c r="AD212" s="68">
        <f t="shared" si="37"/>
        <v>0</v>
      </c>
      <c r="AE212" s="68">
        <f t="shared" si="37"/>
        <v>0</v>
      </c>
      <c r="AF212" s="68">
        <f t="shared" si="37"/>
        <v>73</v>
      </c>
      <c r="AG212" s="68">
        <f t="shared" si="37"/>
        <v>778</v>
      </c>
      <c r="AH212" s="68">
        <f t="shared" si="37"/>
        <v>0</v>
      </c>
      <c r="AI212" s="68">
        <f t="shared" si="37"/>
        <v>255.48</v>
      </c>
      <c r="AJ212" s="68">
        <f t="shared" si="37"/>
        <v>0</v>
      </c>
      <c r="AK212" s="68">
        <f t="shared" si="37"/>
        <v>0</v>
      </c>
      <c r="AL212" s="68">
        <f t="shared" si="37"/>
        <v>12.99</v>
      </c>
      <c r="AM212" s="68">
        <f t="shared" si="37"/>
        <v>0</v>
      </c>
      <c r="AN212" s="68">
        <f t="shared" si="37"/>
        <v>53.33</v>
      </c>
      <c r="AO212" s="68">
        <f t="shared" si="37"/>
        <v>0</v>
      </c>
      <c r="AP212" s="68">
        <f t="shared" si="37"/>
        <v>0</v>
      </c>
      <c r="AQ212" s="68">
        <f t="shared" si="37"/>
        <v>0</v>
      </c>
      <c r="AR212" s="68">
        <f t="shared" si="37"/>
        <v>214.05</v>
      </c>
      <c r="AS212" s="68">
        <f t="shared" si="37"/>
        <v>0</v>
      </c>
      <c r="AT212" s="68">
        <f t="shared" si="37"/>
        <v>37.840000000000003</v>
      </c>
      <c r="AU212" s="68">
        <f t="shared" si="37"/>
        <v>0</v>
      </c>
      <c r="AV212" s="68">
        <f t="shared" si="37"/>
        <v>8036</v>
      </c>
      <c r="AW212" s="68">
        <f t="shared" si="37"/>
        <v>0</v>
      </c>
      <c r="AX212" s="68">
        <f t="shared" si="37"/>
        <v>0</v>
      </c>
      <c r="AY212" s="68">
        <f t="shared" si="37"/>
        <v>0</v>
      </c>
      <c r="AZ212" s="68">
        <f t="shared" si="37"/>
        <v>0</v>
      </c>
      <c r="BA212" s="68">
        <f t="shared" si="37"/>
        <v>0</v>
      </c>
      <c r="BB212" s="68">
        <f t="shared" si="37"/>
        <v>0</v>
      </c>
      <c r="BC212" s="68">
        <f t="shared" si="37"/>
        <v>0</v>
      </c>
      <c r="BD212" s="68">
        <f t="shared" si="37"/>
        <v>0</v>
      </c>
      <c r="BE212" s="68">
        <f t="shared" si="37"/>
        <v>0</v>
      </c>
      <c r="BF212" s="68">
        <f t="shared" si="37"/>
        <v>0</v>
      </c>
      <c r="BG212" s="68">
        <f t="shared" si="37"/>
        <v>0</v>
      </c>
      <c r="BH212" s="68">
        <f t="shared" si="37"/>
        <v>0</v>
      </c>
      <c r="BI212" s="68">
        <f t="shared" si="37"/>
        <v>0</v>
      </c>
      <c r="BJ212" s="68">
        <f t="shared" si="37"/>
        <v>0</v>
      </c>
    </row>
    <row r="213" spans="1:62" ht="15.75" thickTop="1" x14ac:dyDescent="0.25"/>
    <row r="214" spans="1:62" ht="23.25" x14ac:dyDescent="0.35">
      <c r="A214" s="82" t="s">
        <v>456</v>
      </c>
    </row>
    <row r="215" spans="1:62" x14ac:dyDescent="0.25">
      <c r="A215" s="63">
        <v>44183</v>
      </c>
      <c r="B215" s="65" t="s">
        <v>472</v>
      </c>
      <c r="C215" s="66">
        <f>SUM(D215:G215)</f>
        <v>6186.98</v>
      </c>
      <c r="D215" s="66"/>
      <c r="E215" s="66"/>
      <c r="F215" s="66">
        <v>6186.98</v>
      </c>
      <c r="G215" s="66"/>
      <c r="I215" s="63">
        <v>44189</v>
      </c>
      <c r="J215" s="63">
        <v>44189</v>
      </c>
      <c r="K215" s="65" t="s">
        <v>165</v>
      </c>
      <c r="L215" s="61" t="s">
        <v>166</v>
      </c>
      <c r="M215" s="62" t="s">
        <v>167</v>
      </c>
      <c r="N215" s="62" t="s">
        <v>168</v>
      </c>
      <c r="O215" s="66">
        <f>SUM(P215:Q215)</f>
        <v>56</v>
      </c>
      <c r="P215" s="66">
        <v>2.67</v>
      </c>
      <c r="Q215" s="66">
        <f>SUM(R215:BJ215)</f>
        <v>53.33</v>
      </c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>
        <v>53.33</v>
      </c>
      <c r="AO215" s="66"/>
      <c r="AP215" s="66"/>
      <c r="AQ215" s="66"/>
      <c r="AR215" s="66"/>
      <c r="AS215" s="66"/>
      <c r="AT215" s="66"/>
      <c r="AU215" s="66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</row>
    <row r="216" spans="1:62" x14ac:dyDescent="0.25">
      <c r="A216" s="63">
        <v>44186</v>
      </c>
      <c r="B216" s="65" t="s">
        <v>1</v>
      </c>
      <c r="C216" s="66">
        <f t="shared" ref="C216:C227" si="38">SUM(D216:G216)</f>
        <v>50</v>
      </c>
      <c r="D216" s="66"/>
      <c r="E216" s="66">
        <v>50</v>
      </c>
      <c r="F216" s="66"/>
      <c r="G216" s="66"/>
      <c r="I216" s="63">
        <v>44189</v>
      </c>
      <c r="J216" s="63">
        <v>44189</v>
      </c>
      <c r="K216" s="65" t="s">
        <v>165</v>
      </c>
      <c r="L216" s="61" t="s">
        <v>166</v>
      </c>
      <c r="M216" s="62" t="s">
        <v>167</v>
      </c>
      <c r="N216" s="62" t="s">
        <v>169</v>
      </c>
      <c r="O216" s="66">
        <f>SUM(P216:Q216)</f>
        <v>68</v>
      </c>
      <c r="P216" s="66">
        <v>3.24</v>
      </c>
      <c r="Q216" s="66">
        <f>SUM(R216:BJ216)</f>
        <v>64.760000000000005</v>
      </c>
      <c r="R216" s="66"/>
      <c r="S216" s="66"/>
      <c r="T216" s="66"/>
      <c r="U216" s="66">
        <v>64.760000000000005</v>
      </c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</row>
    <row r="217" spans="1:62" x14ac:dyDescent="0.25">
      <c r="A217" s="63">
        <v>44189</v>
      </c>
      <c r="B217" s="65" t="s">
        <v>1</v>
      </c>
      <c r="C217" s="66">
        <f t="shared" si="38"/>
        <v>75</v>
      </c>
      <c r="D217" s="66"/>
      <c r="E217" s="66">
        <v>75</v>
      </c>
      <c r="F217" s="66"/>
      <c r="G217" s="66"/>
      <c r="I217" s="63">
        <v>44171</v>
      </c>
      <c r="J217" s="63">
        <v>44207</v>
      </c>
      <c r="K217" s="65" t="s">
        <v>170</v>
      </c>
      <c r="L217" s="61" t="s">
        <v>171</v>
      </c>
      <c r="M217" s="67" t="s">
        <v>147</v>
      </c>
      <c r="N217" s="67" t="s">
        <v>172</v>
      </c>
      <c r="O217" s="66">
        <f t="shared" ref="O217:O233" si="39">SUM(P217:Q217)</f>
        <v>5.4</v>
      </c>
      <c r="P217" s="66">
        <v>0.9</v>
      </c>
      <c r="Q217" s="66">
        <f>SUM(R217:BJ217)</f>
        <v>4.5</v>
      </c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>
        <v>4.5</v>
      </c>
      <c r="AU217" s="66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</row>
    <row r="218" spans="1:62" x14ac:dyDescent="0.25">
      <c r="A218" s="63">
        <v>44195</v>
      </c>
      <c r="B218" s="65" t="s">
        <v>1</v>
      </c>
      <c r="C218" s="66">
        <f t="shared" si="38"/>
        <v>75</v>
      </c>
      <c r="D218" s="66"/>
      <c r="E218" s="66">
        <v>75</v>
      </c>
      <c r="F218" s="66"/>
      <c r="G218" s="66"/>
      <c r="I218" s="64"/>
      <c r="J218" s="64">
        <v>44222</v>
      </c>
      <c r="K218" s="65" t="s">
        <v>173</v>
      </c>
      <c r="L218" s="69"/>
      <c r="M218" s="67" t="s">
        <v>12</v>
      </c>
      <c r="N218" s="67" t="s">
        <v>12</v>
      </c>
      <c r="O218" s="66">
        <f t="shared" si="39"/>
        <v>4027.75</v>
      </c>
      <c r="P218" s="66"/>
      <c r="Q218" s="66">
        <f t="shared" ref="Q218:Q233" si="40">SUM(R218:BJ218)</f>
        <v>4027.75</v>
      </c>
      <c r="R218" s="66">
        <v>4027.75</v>
      </c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</row>
    <row r="219" spans="1:62" x14ac:dyDescent="0.25">
      <c r="A219" s="63">
        <v>44196</v>
      </c>
      <c r="B219" s="65" t="s">
        <v>1</v>
      </c>
      <c r="C219" s="66">
        <f t="shared" si="38"/>
        <v>100</v>
      </c>
      <c r="D219" s="66"/>
      <c r="E219" s="66">
        <v>100</v>
      </c>
      <c r="F219" s="66"/>
      <c r="G219" s="66"/>
      <c r="I219" s="63"/>
      <c r="J219" s="64">
        <v>44235</v>
      </c>
      <c r="K219" s="65" t="s">
        <v>173</v>
      </c>
      <c r="L219" s="69"/>
      <c r="M219" s="67" t="s">
        <v>159</v>
      </c>
      <c r="N219" s="67" t="s">
        <v>360</v>
      </c>
      <c r="O219" s="66">
        <f t="shared" si="39"/>
        <v>772.41</v>
      </c>
      <c r="P219" s="66"/>
      <c r="Q219" s="66">
        <f t="shared" si="40"/>
        <v>772.41</v>
      </c>
      <c r="R219" s="66">
        <v>772.41</v>
      </c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</row>
    <row r="220" spans="1:62" x14ac:dyDescent="0.25">
      <c r="A220" s="63">
        <v>44200</v>
      </c>
      <c r="B220" s="65" t="s">
        <v>1</v>
      </c>
      <c r="C220" s="66">
        <f t="shared" si="38"/>
        <v>75</v>
      </c>
      <c r="D220" s="66"/>
      <c r="E220" s="66">
        <v>75</v>
      </c>
      <c r="F220" s="66"/>
      <c r="G220" s="66"/>
      <c r="I220" s="63"/>
      <c r="J220" s="63">
        <v>44217</v>
      </c>
      <c r="K220" s="65" t="s">
        <v>170</v>
      </c>
      <c r="L220" s="69"/>
      <c r="M220" s="67" t="s">
        <v>176</v>
      </c>
      <c r="N220" s="67" t="s">
        <v>361</v>
      </c>
      <c r="O220" s="66">
        <f t="shared" si="39"/>
        <v>346.92</v>
      </c>
      <c r="P220" s="66"/>
      <c r="Q220" s="66">
        <f t="shared" si="40"/>
        <v>346.92</v>
      </c>
      <c r="R220" s="66">
        <v>346.92</v>
      </c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</row>
    <row r="221" spans="1:62" x14ac:dyDescent="0.25">
      <c r="A221" s="63">
        <v>44200</v>
      </c>
      <c r="B221" s="65" t="s">
        <v>1</v>
      </c>
      <c r="C221" s="66">
        <f t="shared" si="38"/>
        <v>100</v>
      </c>
      <c r="D221" s="66"/>
      <c r="E221" s="66">
        <v>100</v>
      </c>
      <c r="F221" s="66"/>
      <c r="G221" s="66"/>
      <c r="I221" s="64">
        <v>44195</v>
      </c>
      <c r="J221" s="64">
        <v>44225</v>
      </c>
      <c r="K221" s="65" t="s">
        <v>173</v>
      </c>
      <c r="L221" s="65" t="s">
        <v>181</v>
      </c>
      <c r="M221" s="67" t="s">
        <v>13</v>
      </c>
      <c r="N221" s="67" t="s">
        <v>180</v>
      </c>
      <c r="O221" s="66">
        <f t="shared" si="39"/>
        <v>360</v>
      </c>
      <c r="P221" s="66">
        <v>60</v>
      </c>
      <c r="Q221" s="66">
        <f t="shared" si="40"/>
        <v>300</v>
      </c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>
        <v>300</v>
      </c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</row>
    <row r="222" spans="1:62" x14ac:dyDescent="0.25">
      <c r="A222" s="63">
        <v>44202</v>
      </c>
      <c r="B222" s="65" t="s">
        <v>1</v>
      </c>
      <c r="C222" s="66">
        <f t="shared" si="38"/>
        <v>16</v>
      </c>
      <c r="D222" s="66"/>
      <c r="E222" s="66">
        <v>16</v>
      </c>
      <c r="F222" s="66"/>
      <c r="G222" s="66"/>
      <c r="I222" s="64">
        <v>44196</v>
      </c>
      <c r="J222" s="64">
        <v>44225</v>
      </c>
      <c r="K222" s="65" t="s">
        <v>173</v>
      </c>
      <c r="L222" s="65" t="s">
        <v>183</v>
      </c>
      <c r="M222" s="67" t="s">
        <v>148</v>
      </c>
      <c r="N222" s="67" t="s">
        <v>349</v>
      </c>
      <c r="O222" s="66">
        <f t="shared" si="39"/>
        <v>15.59</v>
      </c>
      <c r="P222" s="66">
        <v>2.6</v>
      </c>
      <c r="Q222" s="66">
        <f t="shared" si="40"/>
        <v>12.99</v>
      </c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>
        <v>12.99</v>
      </c>
      <c r="AM222" s="66"/>
      <c r="AN222" s="66"/>
      <c r="AO222" s="66"/>
      <c r="AP222" s="66"/>
      <c r="AQ222" s="66"/>
      <c r="AR222" s="66"/>
      <c r="AS222" s="66"/>
      <c r="AT222" s="66"/>
      <c r="AU222" s="66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</row>
    <row r="223" spans="1:62" x14ac:dyDescent="0.25">
      <c r="A223" s="63">
        <v>44207</v>
      </c>
      <c r="B223" s="65" t="s">
        <v>1</v>
      </c>
      <c r="C223" s="66">
        <f t="shared" si="38"/>
        <v>16</v>
      </c>
      <c r="D223" s="66"/>
      <c r="E223" s="66">
        <v>16</v>
      </c>
      <c r="F223" s="66"/>
      <c r="G223" s="66"/>
      <c r="I223" s="64">
        <v>44209</v>
      </c>
      <c r="J223" s="64">
        <v>44253</v>
      </c>
      <c r="K223" s="65" t="s">
        <v>173</v>
      </c>
      <c r="L223" s="65" t="s">
        <v>459</v>
      </c>
      <c r="M223" s="67" t="s">
        <v>457</v>
      </c>
      <c r="N223" s="67" t="s">
        <v>458</v>
      </c>
      <c r="O223" s="66">
        <f t="shared" si="39"/>
        <v>1197.8400000000001</v>
      </c>
      <c r="P223" s="66">
        <v>199.64</v>
      </c>
      <c r="Q223" s="66">
        <f t="shared" si="40"/>
        <v>998.2</v>
      </c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>
        <v>998.2</v>
      </c>
      <c r="AT223" s="66"/>
      <c r="AU223" s="66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</row>
    <row r="224" spans="1:62" x14ac:dyDescent="0.25">
      <c r="A224" s="63">
        <v>44209</v>
      </c>
      <c r="B224" s="65" t="s">
        <v>472</v>
      </c>
      <c r="C224" s="66">
        <f t="shared" si="38"/>
        <v>1897.95</v>
      </c>
      <c r="D224" s="66"/>
      <c r="E224" s="66"/>
      <c r="F224" s="66">
        <v>1897.95</v>
      </c>
      <c r="G224" s="66"/>
      <c r="I224" s="64">
        <v>44181</v>
      </c>
      <c r="J224" s="64">
        <v>44225</v>
      </c>
      <c r="K224" s="65"/>
      <c r="L224" s="65" t="s">
        <v>203</v>
      </c>
      <c r="M224" s="67" t="s">
        <v>326</v>
      </c>
      <c r="N224" s="67" t="s">
        <v>460</v>
      </c>
      <c r="O224" s="66">
        <f t="shared" si="39"/>
        <v>26.93</v>
      </c>
      <c r="P224" s="66">
        <v>4.4800000000000004</v>
      </c>
      <c r="Q224" s="66">
        <f t="shared" si="40"/>
        <v>22.45</v>
      </c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>
        <v>22.45</v>
      </c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</row>
    <row r="225" spans="1:62" x14ac:dyDescent="0.25">
      <c r="A225" s="63">
        <v>44213</v>
      </c>
      <c r="B225" s="65" t="s">
        <v>1</v>
      </c>
      <c r="C225" s="66">
        <f t="shared" si="38"/>
        <v>48</v>
      </c>
      <c r="D225" s="66"/>
      <c r="E225" s="66">
        <v>48</v>
      </c>
      <c r="F225" s="66"/>
      <c r="G225" s="66"/>
      <c r="I225" s="64">
        <v>44200</v>
      </c>
      <c r="J225" s="64">
        <v>44225</v>
      </c>
      <c r="K225" s="65"/>
      <c r="L225" s="69"/>
      <c r="M225" s="67" t="s">
        <v>476</v>
      </c>
      <c r="N225" s="67" t="s">
        <v>461</v>
      </c>
      <c r="O225" s="66">
        <f t="shared" si="39"/>
        <v>50</v>
      </c>
      <c r="P225" s="66"/>
      <c r="Q225" s="66">
        <f t="shared" si="40"/>
        <v>50</v>
      </c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>
        <v>50</v>
      </c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7"/>
      <c r="AW225" s="66"/>
      <c r="AX225" s="66"/>
      <c r="AY225" s="66"/>
      <c r="AZ225" s="66"/>
      <c r="BA225" s="66"/>
      <c r="BB225" s="66"/>
      <c r="BC225" s="67"/>
      <c r="BD225" s="67"/>
      <c r="BE225" s="67"/>
      <c r="BF225" s="67"/>
      <c r="BG225" s="67"/>
      <c r="BH225" s="67"/>
      <c r="BI225" s="67"/>
      <c r="BJ225" s="67"/>
    </row>
    <row r="226" spans="1:62" x14ac:dyDescent="0.25">
      <c r="A226" s="63">
        <v>44213</v>
      </c>
      <c r="B226" s="65" t="s">
        <v>1</v>
      </c>
      <c r="C226" s="66">
        <f t="shared" si="38"/>
        <v>36</v>
      </c>
      <c r="D226" s="66"/>
      <c r="E226" s="66">
        <v>36</v>
      </c>
      <c r="F226" s="66"/>
      <c r="G226" s="66"/>
      <c r="I226" s="64">
        <v>44547</v>
      </c>
      <c r="J226" s="64">
        <v>44225</v>
      </c>
      <c r="K226" s="65"/>
      <c r="L226" s="65" t="s">
        <v>464</v>
      </c>
      <c r="M226" s="67" t="s">
        <v>462</v>
      </c>
      <c r="N226" s="67" t="s">
        <v>463</v>
      </c>
      <c r="O226" s="66">
        <f t="shared" si="39"/>
        <v>136.80000000000001</v>
      </c>
      <c r="P226" s="66">
        <v>22.8</v>
      </c>
      <c r="Q226" s="66">
        <f t="shared" si="40"/>
        <v>114</v>
      </c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7"/>
      <c r="BD226" s="67">
        <v>114</v>
      </c>
      <c r="BE226" s="67"/>
      <c r="BF226" s="67"/>
      <c r="BG226" s="67"/>
      <c r="BH226" s="67"/>
      <c r="BI226" s="67"/>
      <c r="BJ226" s="67"/>
    </row>
    <row r="227" spans="1:62" x14ac:dyDescent="0.25">
      <c r="A227" s="63">
        <v>44213</v>
      </c>
      <c r="B227" s="65" t="s">
        <v>1</v>
      </c>
      <c r="C227" s="66">
        <f t="shared" si="38"/>
        <v>16</v>
      </c>
      <c r="D227" s="66"/>
      <c r="E227" s="66">
        <v>16</v>
      </c>
      <c r="F227" s="66"/>
      <c r="G227" s="66"/>
      <c r="I227" s="64">
        <v>44182</v>
      </c>
      <c r="J227" s="64">
        <v>44225</v>
      </c>
      <c r="K227" s="65"/>
      <c r="L227" s="69"/>
      <c r="M227" s="67" t="s">
        <v>465</v>
      </c>
      <c r="N227" s="67" t="s">
        <v>466</v>
      </c>
      <c r="O227" s="66">
        <f t="shared" ref="O227:O228" si="41">SUM(P227:Q227)</f>
        <v>265</v>
      </c>
      <c r="P227" s="66">
        <v>0</v>
      </c>
      <c r="Q227" s="66">
        <f t="shared" ref="Q227:Q228" si="42">SUM(R227:BJ227)</f>
        <v>265</v>
      </c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>
        <v>265</v>
      </c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7"/>
      <c r="BD227" s="67"/>
      <c r="BE227" s="67"/>
      <c r="BF227" s="67"/>
      <c r="BG227" s="67"/>
      <c r="BH227" s="67"/>
      <c r="BI227" s="67"/>
      <c r="BJ227" s="67"/>
    </row>
    <row r="228" spans="1:62" x14ac:dyDescent="0.25">
      <c r="A228" s="63"/>
      <c r="B228" s="65"/>
      <c r="C228" s="66"/>
      <c r="D228" s="66"/>
      <c r="E228" s="66"/>
      <c r="F228" s="66"/>
      <c r="G228" s="66"/>
      <c r="I228" s="64">
        <v>44211</v>
      </c>
      <c r="J228" s="64">
        <v>44225</v>
      </c>
      <c r="K228" s="65"/>
      <c r="L228" s="96" t="s">
        <v>264</v>
      </c>
      <c r="M228" s="67" t="s">
        <v>262</v>
      </c>
      <c r="N228" s="67" t="s">
        <v>467</v>
      </c>
      <c r="O228" s="66">
        <f t="shared" si="41"/>
        <v>154.52000000000001</v>
      </c>
      <c r="P228" s="66">
        <v>25.75</v>
      </c>
      <c r="Q228" s="66">
        <f t="shared" si="42"/>
        <v>128.77000000000001</v>
      </c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>
        <v>128.77000000000001</v>
      </c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7"/>
      <c r="BD228" s="67"/>
      <c r="BE228" s="67"/>
      <c r="BF228" s="67"/>
      <c r="BG228" s="67"/>
      <c r="BH228" s="67"/>
      <c r="BI228" s="67"/>
      <c r="BJ228" s="67"/>
    </row>
    <row r="229" spans="1:62" x14ac:dyDescent="0.25">
      <c r="A229" s="63"/>
      <c r="B229" s="65"/>
      <c r="C229" s="66"/>
      <c r="D229" s="66"/>
      <c r="E229" s="66"/>
      <c r="F229" s="66"/>
      <c r="G229" s="66"/>
      <c r="I229" s="64">
        <v>44201</v>
      </c>
      <c r="J229" s="64">
        <v>44225</v>
      </c>
      <c r="K229" s="65"/>
      <c r="L229" s="96" t="s">
        <v>470</v>
      </c>
      <c r="M229" s="67" t="s">
        <v>469</v>
      </c>
      <c r="N229" s="67" t="s">
        <v>468</v>
      </c>
      <c r="O229" s="66">
        <f t="shared" si="39"/>
        <v>290.82</v>
      </c>
      <c r="P229" s="66">
        <v>48.45</v>
      </c>
      <c r="Q229" s="66">
        <f t="shared" si="40"/>
        <v>242.37</v>
      </c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>
        <v>242.37</v>
      </c>
      <c r="AS229" s="66"/>
      <c r="AT229" s="66"/>
      <c r="AU229" s="66"/>
      <c r="AV229" s="67"/>
      <c r="AW229" s="85"/>
      <c r="AX229" s="66"/>
      <c r="AY229" s="66"/>
      <c r="AZ229" s="66"/>
      <c r="BA229" s="66"/>
      <c r="BB229" s="66"/>
      <c r="BC229" s="67"/>
      <c r="BD229" s="67"/>
      <c r="BE229" s="67"/>
      <c r="BF229" s="67"/>
      <c r="BG229" s="67"/>
      <c r="BH229" s="67"/>
      <c r="BI229" s="67"/>
      <c r="BJ229" s="67"/>
    </row>
    <row r="230" spans="1:62" x14ac:dyDescent="0.25">
      <c r="A230" s="63"/>
      <c r="B230" s="65"/>
      <c r="C230" s="66"/>
      <c r="D230" s="66"/>
      <c r="E230" s="66"/>
      <c r="F230" s="66"/>
      <c r="G230" s="66"/>
      <c r="I230" s="64">
        <v>44205</v>
      </c>
      <c r="J230" s="64">
        <v>44225</v>
      </c>
      <c r="K230" s="65"/>
      <c r="L230" s="69"/>
      <c r="M230" s="67" t="s">
        <v>473</v>
      </c>
      <c r="N230" s="67" t="s">
        <v>471</v>
      </c>
      <c r="O230" s="66">
        <f t="shared" si="39"/>
        <v>526.78</v>
      </c>
      <c r="P230" s="66"/>
      <c r="Q230" s="66">
        <f t="shared" si="40"/>
        <v>526.78</v>
      </c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>
        <v>526.78</v>
      </c>
      <c r="AR230" s="66"/>
      <c r="AS230" s="66"/>
      <c r="AT230" s="66"/>
      <c r="AU230" s="66"/>
      <c r="AV230" s="67"/>
      <c r="AW230" s="85"/>
      <c r="AX230" s="66"/>
      <c r="AY230" s="66"/>
      <c r="AZ230" s="66"/>
      <c r="BA230" s="66"/>
      <c r="BB230" s="66"/>
      <c r="BC230" s="67"/>
      <c r="BD230" s="66"/>
      <c r="BE230" s="67"/>
      <c r="BF230" s="67"/>
      <c r="BG230" s="67"/>
      <c r="BH230" s="67"/>
      <c r="BI230" s="67"/>
      <c r="BJ230" s="67"/>
    </row>
    <row r="231" spans="1:62" x14ac:dyDescent="0.25">
      <c r="A231" s="63"/>
      <c r="B231" s="65"/>
      <c r="C231" s="66"/>
      <c r="D231" s="66"/>
      <c r="E231" s="66"/>
      <c r="F231" s="66"/>
      <c r="G231" s="66"/>
      <c r="I231" s="64">
        <v>44215</v>
      </c>
      <c r="J231" s="64">
        <v>44215</v>
      </c>
      <c r="K231" s="65"/>
      <c r="L231" s="65" t="s">
        <v>477</v>
      </c>
      <c r="M231" s="67" t="s">
        <v>474</v>
      </c>
      <c r="N231" s="67" t="s">
        <v>475</v>
      </c>
      <c r="O231" s="66">
        <f t="shared" si="39"/>
        <v>142</v>
      </c>
      <c r="P231" s="66">
        <v>16.5</v>
      </c>
      <c r="Q231" s="66">
        <f t="shared" si="40"/>
        <v>125.5</v>
      </c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>
        <v>125.5</v>
      </c>
      <c r="AP231" s="66"/>
      <c r="AQ231" s="66"/>
      <c r="AR231" s="66"/>
      <c r="AS231" s="66"/>
      <c r="AT231" s="66"/>
      <c r="AU231" s="66"/>
      <c r="AV231" s="67"/>
      <c r="AW231" s="85"/>
      <c r="AX231" s="66"/>
      <c r="AY231" s="66"/>
      <c r="AZ231" s="66"/>
      <c r="BA231" s="66"/>
      <c r="BB231" s="66"/>
      <c r="BC231" s="67"/>
      <c r="BD231" s="66"/>
      <c r="BE231" s="67"/>
      <c r="BF231" s="67"/>
      <c r="BG231" s="67"/>
      <c r="BH231" s="67"/>
      <c r="BI231" s="67"/>
      <c r="BJ231" s="67"/>
    </row>
    <row r="232" spans="1:62" x14ac:dyDescent="0.25">
      <c r="A232" s="63"/>
      <c r="B232" s="65"/>
      <c r="C232" s="66"/>
      <c r="D232" s="66"/>
      <c r="E232" s="66"/>
      <c r="F232" s="66"/>
      <c r="G232" s="66"/>
      <c r="I232" s="64"/>
      <c r="J232" s="64"/>
      <c r="K232" s="65"/>
      <c r="L232" s="65"/>
      <c r="M232" s="67"/>
      <c r="N232" s="67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7"/>
      <c r="AW232" s="85"/>
      <c r="AX232" s="66"/>
      <c r="AY232" s="66"/>
      <c r="AZ232" s="66"/>
      <c r="BA232" s="66"/>
      <c r="BB232" s="66"/>
      <c r="BC232" s="67"/>
      <c r="BD232" s="66"/>
      <c r="BE232" s="67"/>
      <c r="BF232" s="67"/>
      <c r="BG232" s="67"/>
      <c r="BH232" s="67"/>
      <c r="BI232" s="67"/>
      <c r="BJ232" s="67"/>
    </row>
    <row r="233" spans="1:62" x14ac:dyDescent="0.25">
      <c r="A233" s="67"/>
      <c r="B233" s="65"/>
      <c r="C233" s="66">
        <f>SUM(D233:G233)</f>
        <v>0</v>
      </c>
      <c r="D233" s="66"/>
      <c r="E233" s="66"/>
      <c r="F233" s="66"/>
      <c r="G233" s="66"/>
      <c r="I233" s="63"/>
      <c r="J233" s="64"/>
      <c r="K233" s="65"/>
      <c r="L233" s="65"/>
      <c r="M233" s="67"/>
      <c r="N233" s="67"/>
      <c r="O233" s="66">
        <f t="shared" si="39"/>
        <v>0</v>
      </c>
      <c r="P233" s="66"/>
      <c r="Q233" s="66">
        <f t="shared" si="40"/>
        <v>0</v>
      </c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7"/>
      <c r="AW233" s="67"/>
      <c r="AX233" s="67"/>
      <c r="AY233" s="67"/>
      <c r="AZ233" s="67"/>
      <c r="BA233" s="67"/>
      <c r="BB233" s="67"/>
      <c r="BC233" s="66"/>
      <c r="BD233" s="67"/>
      <c r="BE233" s="67"/>
      <c r="BF233" s="67"/>
      <c r="BG233" s="67"/>
      <c r="BH233" s="67"/>
      <c r="BI233" s="67"/>
      <c r="BJ233" s="67"/>
    </row>
    <row r="234" spans="1:62" ht="15.75" thickBot="1" x14ac:dyDescent="0.3">
      <c r="A234" s="67"/>
      <c r="B234" s="65"/>
      <c r="C234" s="68">
        <f>SUM(C215:C233)</f>
        <v>8691.93</v>
      </c>
      <c r="D234" s="68">
        <f>SUM(D215:D233)</f>
        <v>0</v>
      </c>
      <c r="E234" s="68">
        <f>SUM(E215:E233)</f>
        <v>607</v>
      </c>
      <c r="F234" s="68">
        <f>SUM(F215:F233)</f>
        <v>8084.9299999999994</v>
      </c>
      <c r="G234" s="68">
        <f>SUM(G215:G233)</f>
        <v>0</v>
      </c>
      <c r="I234" s="67"/>
      <c r="J234" s="65"/>
      <c r="K234" s="65"/>
      <c r="L234" s="65"/>
      <c r="M234" s="67"/>
      <c r="N234" s="67"/>
      <c r="O234" s="68">
        <f t="shared" ref="O234:BJ234" si="43">SUM(O215:O233)</f>
        <v>8442.76</v>
      </c>
      <c r="P234" s="68">
        <f t="shared" si="43"/>
        <v>387.03</v>
      </c>
      <c r="Q234" s="68">
        <f t="shared" si="43"/>
        <v>8055.73</v>
      </c>
      <c r="R234" s="68">
        <f t="shared" si="43"/>
        <v>5147.08</v>
      </c>
      <c r="S234" s="68">
        <f t="shared" si="43"/>
        <v>0</v>
      </c>
      <c r="T234" s="68">
        <f t="shared" si="43"/>
        <v>0</v>
      </c>
      <c r="U234" s="68">
        <f t="shared" si="43"/>
        <v>64.760000000000005</v>
      </c>
      <c r="V234" s="68">
        <f t="shared" si="43"/>
        <v>0</v>
      </c>
      <c r="W234" s="68">
        <f t="shared" si="43"/>
        <v>0</v>
      </c>
      <c r="X234" s="68">
        <f t="shared" si="43"/>
        <v>0</v>
      </c>
      <c r="Y234" s="68">
        <f t="shared" si="43"/>
        <v>0</v>
      </c>
      <c r="Z234" s="68">
        <f t="shared" si="43"/>
        <v>0</v>
      </c>
      <c r="AA234" s="68">
        <f t="shared" si="43"/>
        <v>0</v>
      </c>
      <c r="AB234" s="68">
        <f t="shared" si="43"/>
        <v>0</v>
      </c>
      <c r="AC234" s="68">
        <f t="shared" si="43"/>
        <v>0</v>
      </c>
      <c r="AD234" s="68">
        <f t="shared" si="43"/>
        <v>0</v>
      </c>
      <c r="AE234" s="68">
        <f t="shared" si="43"/>
        <v>0</v>
      </c>
      <c r="AF234" s="68">
        <f t="shared" si="43"/>
        <v>50</v>
      </c>
      <c r="AG234" s="68">
        <f t="shared" si="43"/>
        <v>300</v>
      </c>
      <c r="AH234" s="68">
        <f t="shared" si="43"/>
        <v>0</v>
      </c>
      <c r="AI234" s="68">
        <f t="shared" si="43"/>
        <v>22.45</v>
      </c>
      <c r="AJ234" s="68">
        <f t="shared" si="43"/>
        <v>0</v>
      </c>
      <c r="AK234" s="68">
        <f t="shared" si="43"/>
        <v>0</v>
      </c>
      <c r="AL234" s="68">
        <f t="shared" si="43"/>
        <v>12.99</v>
      </c>
      <c r="AM234" s="68">
        <f t="shared" si="43"/>
        <v>0</v>
      </c>
      <c r="AN234" s="68">
        <f t="shared" si="43"/>
        <v>53.33</v>
      </c>
      <c r="AO234" s="68">
        <f t="shared" si="43"/>
        <v>390.5</v>
      </c>
      <c r="AP234" s="68">
        <f t="shared" si="43"/>
        <v>0</v>
      </c>
      <c r="AQ234" s="68">
        <f t="shared" si="43"/>
        <v>526.78</v>
      </c>
      <c r="AR234" s="68">
        <f t="shared" si="43"/>
        <v>371.14</v>
      </c>
      <c r="AS234" s="68">
        <f t="shared" si="43"/>
        <v>998.2</v>
      </c>
      <c r="AT234" s="68">
        <f t="shared" si="43"/>
        <v>4.5</v>
      </c>
      <c r="AU234" s="68">
        <f t="shared" si="43"/>
        <v>0</v>
      </c>
      <c r="AV234" s="68">
        <f t="shared" si="43"/>
        <v>0</v>
      </c>
      <c r="AW234" s="68">
        <f t="shared" si="43"/>
        <v>0</v>
      </c>
      <c r="AX234" s="68">
        <f t="shared" si="43"/>
        <v>0</v>
      </c>
      <c r="AY234" s="68">
        <f t="shared" si="43"/>
        <v>0</v>
      </c>
      <c r="AZ234" s="68">
        <f t="shared" si="43"/>
        <v>0</v>
      </c>
      <c r="BA234" s="68">
        <f t="shared" si="43"/>
        <v>0</v>
      </c>
      <c r="BB234" s="68">
        <f t="shared" si="43"/>
        <v>0</v>
      </c>
      <c r="BC234" s="68">
        <f t="shared" si="43"/>
        <v>0</v>
      </c>
      <c r="BD234" s="68">
        <f t="shared" si="43"/>
        <v>114</v>
      </c>
      <c r="BE234" s="68">
        <f t="shared" si="43"/>
        <v>0</v>
      </c>
      <c r="BF234" s="68">
        <f t="shared" si="43"/>
        <v>0</v>
      </c>
      <c r="BG234" s="68">
        <f t="shared" si="43"/>
        <v>0</v>
      </c>
      <c r="BH234" s="68">
        <f t="shared" si="43"/>
        <v>0</v>
      </c>
      <c r="BI234" s="68">
        <f t="shared" si="43"/>
        <v>0</v>
      </c>
      <c r="BJ234" s="68">
        <f t="shared" si="43"/>
        <v>0</v>
      </c>
    </row>
    <row r="235" spans="1:62" ht="15.75" thickTop="1" x14ac:dyDescent="0.25"/>
    <row r="236" spans="1:62" ht="23.25" x14ac:dyDescent="0.35">
      <c r="A236" s="82" t="s">
        <v>478</v>
      </c>
    </row>
    <row r="237" spans="1:62" x14ac:dyDescent="0.25">
      <c r="A237" s="63">
        <v>44221</v>
      </c>
      <c r="B237" s="65" t="s">
        <v>1</v>
      </c>
      <c r="C237" s="66">
        <f>SUM(D237:G237)</f>
        <v>50</v>
      </c>
      <c r="D237" s="66"/>
      <c r="E237" s="66">
        <v>50</v>
      </c>
      <c r="F237" s="66"/>
      <c r="G237" s="66"/>
      <c r="I237" s="63">
        <v>44228</v>
      </c>
      <c r="J237" s="63">
        <v>44228</v>
      </c>
      <c r="K237" s="65" t="s">
        <v>165</v>
      </c>
      <c r="L237" s="61" t="s">
        <v>166</v>
      </c>
      <c r="M237" s="62" t="s">
        <v>167</v>
      </c>
      <c r="N237" s="62" t="s">
        <v>168</v>
      </c>
      <c r="O237" s="66">
        <f>SUM(P237:Q237)</f>
        <v>33</v>
      </c>
      <c r="P237" s="66">
        <v>1.57</v>
      </c>
      <c r="Q237" s="66">
        <f>SUM(R237:BJ237)</f>
        <v>31.43</v>
      </c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>
        <v>31.43</v>
      </c>
      <c r="AO237" s="66"/>
      <c r="AP237" s="66"/>
      <c r="AQ237" s="66"/>
      <c r="AR237" s="66"/>
      <c r="AS237" s="66"/>
      <c r="AT237" s="66"/>
      <c r="AU237" s="66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</row>
    <row r="238" spans="1:62" x14ac:dyDescent="0.25">
      <c r="A238" s="63">
        <v>44221</v>
      </c>
      <c r="B238" s="65" t="s">
        <v>1</v>
      </c>
      <c r="C238" s="66">
        <f t="shared" ref="C238:C249" si="44">SUM(D238:G238)</f>
        <v>75</v>
      </c>
      <c r="D238" s="66"/>
      <c r="E238" s="66">
        <v>75</v>
      </c>
      <c r="F238" s="66"/>
      <c r="G238" s="66"/>
      <c r="I238" s="63">
        <v>44228</v>
      </c>
      <c r="J238" s="63">
        <v>44228</v>
      </c>
      <c r="K238" s="65" t="s">
        <v>165</v>
      </c>
      <c r="L238" s="61" t="s">
        <v>166</v>
      </c>
      <c r="M238" s="62" t="s">
        <v>167</v>
      </c>
      <c r="N238" s="62" t="s">
        <v>169</v>
      </c>
      <c r="O238" s="66">
        <f>SUM(P238:Q238)</f>
        <v>68</v>
      </c>
      <c r="P238" s="66">
        <v>3.24</v>
      </c>
      <c r="Q238" s="66">
        <f>SUM(R238:BJ238)</f>
        <v>64.760000000000005</v>
      </c>
      <c r="R238" s="66"/>
      <c r="S238" s="66"/>
      <c r="T238" s="66"/>
      <c r="U238" s="66">
        <v>64.760000000000005</v>
      </c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</row>
    <row r="239" spans="1:62" x14ac:dyDescent="0.25">
      <c r="A239" s="63">
        <v>44249</v>
      </c>
      <c r="B239" s="65" t="s">
        <v>472</v>
      </c>
      <c r="C239" s="66">
        <f t="shared" si="44"/>
        <v>387.03</v>
      </c>
      <c r="D239" s="66"/>
      <c r="E239" s="66"/>
      <c r="F239" s="66">
        <v>387.03</v>
      </c>
      <c r="G239" s="66"/>
      <c r="I239" s="63">
        <v>44237</v>
      </c>
      <c r="J239" s="63">
        <v>44237</v>
      </c>
      <c r="K239" s="65" t="s">
        <v>170</v>
      </c>
      <c r="L239" s="61" t="s">
        <v>171</v>
      </c>
      <c r="M239" s="67" t="s">
        <v>147</v>
      </c>
      <c r="N239" s="67" t="s">
        <v>172</v>
      </c>
      <c r="O239" s="66">
        <f t="shared" ref="O239:O256" si="45">SUM(P239:Q239)</f>
        <v>50.83</v>
      </c>
      <c r="P239" s="66">
        <v>2.4300000000000002</v>
      </c>
      <c r="Q239" s="66">
        <f>SUM(R239:BJ239)</f>
        <v>48.4</v>
      </c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>
        <v>48.4</v>
      </c>
      <c r="AU239" s="66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</row>
    <row r="240" spans="1:62" x14ac:dyDescent="0.25">
      <c r="A240" s="63"/>
      <c r="B240" s="65"/>
      <c r="C240" s="66">
        <f t="shared" si="44"/>
        <v>0</v>
      </c>
      <c r="D240" s="66"/>
      <c r="E240" s="66"/>
      <c r="F240" s="66"/>
      <c r="G240" s="66"/>
      <c r="I240" s="64">
        <v>44253</v>
      </c>
      <c r="J240" s="64">
        <v>44253</v>
      </c>
      <c r="K240" s="65" t="s">
        <v>173</v>
      </c>
      <c r="L240" s="69"/>
      <c r="M240" s="67" t="s">
        <v>12</v>
      </c>
      <c r="N240" s="67" t="s">
        <v>12</v>
      </c>
      <c r="O240" s="66">
        <f t="shared" si="45"/>
        <v>4010.75</v>
      </c>
      <c r="P240" s="66"/>
      <c r="Q240" s="66">
        <f t="shared" ref="Q240:Q256" si="46">SUM(R240:BJ240)</f>
        <v>4010.75</v>
      </c>
      <c r="R240" s="66">
        <v>4010.75</v>
      </c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</row>
    <row r="241" spans="1:62" x14ac:dyDescent="0.25">
      <c r="A241" s="63"/>
      <c r="B241" s="65"/>
      <c r="C241" s="66">
        <f t="shared" si="44"/>
        <v>0</v>
      </c>
      <c r="D241" s="66"/>
      <c r="E241" s="66"/>
      <c r="F241" s="66"/>
      <c r="G241" s="66"/>
      <c r="I241" s="63"/>
      <c r="J241" s="64"/>
      <c r="K241" s="65" t="s">
        <v>173</v>
      </c>
      <c r="L241" s="69"/>
      <c r="M241" s="67" t="s">
        <v>159</v>
      </c>
      <c r="N241" s="67" t="s">
        <v>360</v>
      </c>
      <c r="O241" s="66">
        <f t="shared" si="45"/>
        <v>789.41</v>
      </c>
      <c r="P241" s="66"/>
      <c r="Q241" s="66">
        <f t="shared" si="46"/>
        <v>789.41</v>
      </c>
      <c r="R241" s="66">
        <v>789.41</v>
      </c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</row>
    <row r="242" spans="1:62" x14ac:dyDescent="0.25">
      <c r="A242" s="63"/>
      <c r="B242" s="65"/>
      <c r="C242" s="66">
        <f t="shared" si="44"/>
        <v>0</v>
      </c>
      <c r="D242" s="66"/>
      <c r="E242" s="66"/>
      <c r="F242" s="66"/>
      <c r="G242" s="66"/>
      <c r="I242" s="63">
        <v>44243</v>
      </c>
      <c r="J242" s="63">
        <v>44243</v>
      </c>
      <c r="K242" s="65" t="s">
        <v>170</v>
      </c>
      <c r="L242" s="69"/>
      <c r="M242" s="67" t="s">
        <v>176</v>
      </c>
      <c r="N242" s="67" t="s">
        <v>361</v>
      </c>
      <c r="O242" s="66">
        <f t="shared" si="45"/>
        <v>346.92</v>
      </c>
      <c r="P242" s="66"/>
      <c r="Q242" s="66">
        <f t="shared" si="46"/>
        <v>346.92</v>
      </c>
      <c r="R242" s="66">
        <v>346.92</v>
      </c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</row>
    <row r="243" spans="1:62" x14ac:dyDescent="0.25">
      <c r="A243" s="63"/>
      <c r="B243" s="65"/>
      <c r="C243" s="66">
        <f t="shared" si="44"/>
        <v>0</v>
      </c>
      <c r="D243" s="66"/>
      <c r="E243" s="66"/>
      <c r="F243" s="66"/>
      <c r="G243" s="66"/>
      <c r="I243" s="64">
        <v>44225</v>
      </c>
      <c r="J243" s="64">
        <v>44253</v>
      </c>
      <c r="K243" s="65" t="s">
        <v>173</v>
      </c>
      <c r="L243" s="65" t="s">
        <v>181</v>
      </c>
      <c r="M243" s="67" t="s">
        <v>13</v>
      </c>
      <c r="N243" s="67" t="s">
        <v>180</v>
      </c>
      <c r="O243" s="66">
        <f t="shared" si="45"/>
        <v>360</v>
      </c>
      <c r="P243" s="66">
        <v>60</v>
      </c>
      <c r="Q243" s="66">
        <f t="shared" si="46"/>
        <v>300</v>
      </c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>
        <v>300</v>
      </c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</row>
    <row r="244" spans="1:62" x14ac:dyDescent="0.25">
      <c r="A244" s="63"/>
      <c r="B244" s="65"/>
      <c r="C244" s="66">
        <f t="shared" si="44"/>
        <v>0</v>
      </c>
      <c r="D244" s="66"/>
      <c r="E244" s="66"/>
      <c r="F244" s="66"/>
      <c r="G244" s="66"/>
      <c r="I244" s="64">
        <v>44225</v>
      </c>
      <c r="J244" s="64">
        <v>44253</v>
      </c>
      <c r="K244" s="65" t="s">
        <v>173</v>
      </c>
      <c r="L244" s="65" t="s">
        <v>183</v>
      </c>
      <c r="M244" s="67" t="s">
        <v>148</v>
      </c>
      <c r="N244" s="67" t="s">
        <v>349</v>
      </c>
      <c r="O244" s="66">
        <f t="shared" si="45"/>
        <v>15.59</v>
      </c>
      <c r="P244" s="66">
        <v>2.6</v>
      </c>
      <c r="Q244" s="66">
        <f t="shared" si="46"/>
        <v>12.99</v>
      </c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>
        <v>12.99</v>
      </c>
      <c r="AM244" s="66"/>
      <c r="AN244" s="66"/>
      <c r="AO244" s="66"/>
      <c r="AP244" s="66"/>
      <c r="AQ244" s="66"/>
      <c r="AR244" s="66"/>
      <c r="AS244" s="66"/>
      <c r="AT244" s="66"/>
      <c r="AU244" s="66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</row>
    <row r="245" spans="1:62" x14ac:dyDescent="0.25">
      <c r="A245" s="63"/>
      <c r="B245" s="65"/>
      <c r="C245" s="66">
        <f t="shared" si="44"/>
        <v>0</v>
      </c>
      <c r="D245" s="66"/>
      <c r="E245" s="66"/>
      <c r="F245" s="66"/>
      <c r="G245" s="66"/>
      <c r="I245" s="64">
        <v>44228</v>
      </c>
      <c r="J245" s="64">
        <v>44253</v>
      </c>
      <c r="K245" s="65" t="s">
        <v>173</v>
      </c>
      <c r="L245" s="65" t="s">
        <v>499</v>
      </c>
      <c r="M245" s="67" t="s">
        <v>498</v>
      </c>
      <c r="N245" s="67" t="s">
        <v>496</v>
      </c>
      <c r="O245" s="66">
        <f t="shared" si="45"/>
        <v>119.14999999999999</v>
      </c>
      <c r="P245" s="66">
        <v>19.88</v>
      </c>
      <c r="Q245" s="66">
        <f t="shared" si="46"/>
        <v>99.27</v>
      </c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>
        <v>99.27</v>
      </c>
      <c r="AS245" s="66"/>
      <c r="AT245" s="66"/>
      <c r="AU245" s="66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</row>
    <row r="246" spans="1:62" x14ac:dyDescent="0.25">
      <c r="A246" s="63"/>
      <c r="B246" s="65"/>
      <c r="C246" s="66">
        <f t="shared" si="44"/>
        <v>0</v>
      </c>
      <c r="D246" s="66"/>
      <c r="E246" s="66"/>
      <c r="F246" s="66"/>
      <c r="G246" s="66"/>
      <c r="I246" s="64">
        <v>44222</v>
      </c>
      <c r="J246" s="64">
        <v>44253</v>
      </c>
      <c r="K246" s="65"/>
      <c r="L246" s="65" t="s">
        <v>481</v>
      </c>
      <c r="M246" s="67" t="s">
        <v>479</v>
      </c>
      <c r="N246" s="67" t="s">
        <v>480</v>
      </c>
      <c r="O246" s="66">
        <f t="shared" si="45"/>
        <v>37.67</v>
      </c>
      <c r="P246" s="66">
        <v>6.28</v>
      </c>
      <c r="Q246" s="66">
        <f t="shared" si="46"/>
        <v>31.39</v>
      </c>
      <c r="R246" s="66"/>
      <c r="S246" s="66"/>
      <c r="T246" s="66"/>
      <c r="U246" s="66"/>
      <c r="V246" s="66"/>
      <c r="W246" s="66">
        <v>31.39</v>
      </c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</row>
    <row r="247" spans="1:62" x14ac:dyDescent="0.25">
      <c r="A247" s="63"/>
      <c r="B247" s="65"/>
      <c r="C247" s="66">
        <f t="shared" si="44"/>
        <v>0</v>
      </c>
      <c r="D247" s="66"/>
      <c r="E247" s="66"/>
      <c r="F247" s="66"/>
      <c r="G247" s="66"/>
      <c r="I247" s="64">
        <v>44216</v>
      </c>
      <c r="J247" s="64">
        <v>44253</v>
      </c>
      <c r="K247" s="65"/>
      <c r="L247" s="65" t="s">
        <v>440</v>
      </c>
      <c r="M247" s="67" t="s">
        <v>482</v>
      </c>
      <c r="N247" s="67" t="s">
        <v>483</v>
      </c>
      <c r="O247" s="66">
        <f t="shared" si="45"/>
        <v>105.6</v>
      </c>
      <c r="P247" s="66">
        <v>17.600000000000001</v>
      </c>
      <c r="Q247" s="66">
        <f t="shared" si="46"/>
        <v>88</v>
      </c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>
        <v>88</v>
      </c>
      <c r="AS247" s="66"/>
      <c r="AT247" s="66"/>
      <c r="AU247" s="66"/>
      <c r="AV247" s="67"/>
      <c r="AW247" s="66"/>
      <c r="AX247" s="66"/>
      <c r="AY247" s="66"/>
      <c r="AZ247" s="66"/>
      <c r="BA247" s="66"/>
      <c r="BB247" s="66"/>
      <c r="BC247" s="67"/>
      <c r="BD247" s="67"/>
      <c r="BE247" s="67"/>
      <c r="BF247" s="67"/>
      <c r="BG247" s="67"/>
      <c r="BH247" s="67"/>
      <c r="BI247" s="67"/>
      <c r="BJ247" s="67"/>
    </row>
    <row r="248" spans="1:62" x14ac:dyDescent="0.25">
      <c r="A248" s="63"/>
      <c r="B248" s="65"/>
      <c r="C248" s="66">
        <f t="shared" si="44"/>
        <v>0</v>
      </c>
      <c r="D248" s="66"/>
      <c r="E248" s="66"/>
      <c r="F248" s="66"/>
      <c r="G248" s="66"/>
      <c r="I248" s="64">
        <v>44228</v>
      </c>
      <c r="J248" s="64">
        <v>44253</v>
      </c>
      <c r="K248" s="65"/>
      <c r="L248" s="65" t="s">
        <v>486</v>
      </c>
      <c r="M248" s="67" t="s">
        <v>484</v>
      </c>
      <c r="N248" s="67" t="s">
        <v>485</v>
      </c>
      <c r="O248" s="66">
        <f t="shared" si="45"/>
        <v>52.88</v>
      </c>
      <c r="P248" s="66">
        <v>8.81</v>
      </c>
      <c r="Q248" s="66">
        <f t="shared" si="46"/>
        <v>44.07</v>
      </c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>
        <v>44.07</v>
      </c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7"/>
      <c r="BD248" s="67"/>
      <c r="BE248" s="67"/>
      <c r="BF248" s="67"/>
      <c r="BG248" s="67"/>
      <c r="BH248" s="67"/>
      <c r="BI248" s="67"/>
      <c r="BJ248" s="67"/>
    </row>
    <row r="249" spans="1:62" x14ac:dyDescent="0.25">
      <c r="A249" s="63"/>
      <c r="B249" s="65"/>
      <c r="C249" s="66">
        <f t="shared" si="44"/>
        <v>0</v>
      </c>
      <c r="D249" s="66"/>
      <c r="E249" s="66"/>
      <c r="F249" s="66"/>
      <c r="G249" s="66"/>
      <c r="I249" s="64">
        <v>44215</v>
      </c>
      <c r="J249" s="64">
        <v>44253</v>
      </c>
      <c r="K249" s="65"/>
      <c r="L249" s="65" t="s">
        <v>440</v>
      </c>
      <c r="M249" s="67" t="s">
        <v>482</v>
      </c>
      <c r="N249" s="67" t="s">
        <v>483</v>
      </c>
      <c r="O249" s="66">
        <f t="shared" si="45"/>
        <v>52.8</v>
      </c>
      <c r="P249" s="66">
        <v>8.8000000000000007</v>
      </c>
      <c r="Q249" s="66">
        <f t="shared" si="46"/>
        <v>44</v>
      </c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>
        <v>44</v>
      </c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7"/>
      <c r="BD249" s="67"/>
      <c r="BE249" s="67"/>
      <c r="BF249" s="67"/>
      <c r="BG249" s="67"/>
      <c r="BH249" s="67"/>
      <c r="BI249" s="67"/>
      <c r="BJ249" s="67"/>
    </row>
    <row r="250" spans="1:62" x14ac:dyDescent="0.25">
      <c r="A250" s="63"/>
      <c r="B250" s="65"/>
      <c r="C250" s="66"/>
      <c r="D250" s="66"/>
      <c r="E250" s="66"/>
      <c r="F250" s="66"/>
      <c r="G250" s="66"/>
      <c r="I250" s="64">
        <v>44211</v>
      </c>
      <c r="J250" s="64">
        <v>44253</v>
      </c>
      <c r="K250" s="65"/>
      <c r="L250" s="65" t="s">
        <v>488</v>
      </c>
      <c r="M250" s="67" t="s">
        <v>487</v>
      </c>
      <c r="N250" s="67" t="s">
        <v>485</v>
      </c>
      <c r="O250" s="66">
        <f t="shared" si="45"/>
        <v>94.149999999999991</v>
      </c>
      <c r="P250" s="66">
        <v>15.69</v>
      </c>
      <c r="Q250" s="66">
        <f t="shared" si="46"/>
        <v>78.459999999999994</v>
      </c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>
        <v>78.459999999999994</v>
      </c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7"/>
      <c r="BD250" s="67"/>
      <c r="BE250" s="67"/>
      <c r="BF250" s="67"/>
      <c r="BG250" s="67"/>
      <c r="BH250" s="67"/>
      <c r="BI250" s="67"/>
      <c r="BJ250" s="67"/>
    </row>
    <row r="251" spans="1:62" x14ac:dyDescent="0.25">
      <c r="A251" s="63"/>
      <c r="B251" s="65"/>
      <c r="C251" s="66"/>
      <c r="D251" s="66"/>
      <c r="E251" s="66"/>
      <c r="F251" s="66"/>
      <c r="G251" s="66"/>
      <c r="I251" s="64">
        <v>44216</v>
      </c>
      <c r="J251" s="64">
        <v>44253</v>
      </c>
      <c r="K251" s="65"/>
      <c r="L251" s="65" t="s">
        <v>470</v>
      </c>
      <c r="M251" s="67" t="s">
        <v>469</v>
      </c>
      <c r="N251" s="67" t="s">
        <v>489</v>
      </c>
      <c r="O251" s="66">
        <f t="shared" si="45"/>
        <v>16.14</v>
      </c>
      <c r="P251" s="66">
        <v>2.69</v>
      </c>
      <c r="Q251" s="66">
        <f t="shared" si="46"/>
        <v>13.45</v>
      </c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>
        <v>13.45</v>
      </c>
      <c r="AS251" s="66"/>
      <c r="AT251" s="66"/>
      <c r="AU251" s="66"/>
      <c r="AV251" s="67"/>
      <c r="AW251" s="85"/>
      <c r="AX251" s="66"/>
      <c r="AY251" s="66"/>
      <c r="AZ251" s="66"/>
      <c r="BA251" s="66"/>
      <c r="BB251" s="66"/>
      <c r="BC251" s="67"/>
      <c r="BD251" s="67"/>
      <c r="BE251" s="67"/>
      <c r="BF251" s="67"/>
      <c r="BG251" s="67"/>
      <c r="BH251" s="67"/>
      <c r="BI251" s="67"/>
      <c r="BJ251" s="67"/>
    </row>
    <row r="252" spans="1:62" x14ac:dyDescent="0.25">
      <c r="A252" s="63"/>
      <c r="B252" s="65"/>
      <c r="C252" s="66"/>
      <c r="D252" s="66"/>
      <c r="E252" s="66"/>
      <c r="F252" s="66"/>
      <c r="G252" s="66"/>
      <c r="I252" s="64">
        <v>44238</v>
      </c>
      <c r="J252" s="64">
        <v>44253</v>
      </c>
      <c r="K252" s="65"/>
      <c r="L252" s="65" t="s">
        <v>495</v>
      </c>
      <c r="M252" s="67" t="s">
        <v>493</v>
      </c>
      <c r="N252" s="67" t="s">
        <v>494</v>
      </c>
      <c r="O252" s="66">
        <f t="shared" si="45"/>
        <v>300</v>
      </c>
      <c r="P252" s="66">
        <v>50</v>
      </c>
      <c r="Q252" s="66">
        <f t="shared" si="46"/>
        <v>250</v>
      </c>
      <c r="R252" s="66"/>
      <c r="S252" s="66"/>
      <c r="T252" s="66"/>
      <c r="U252" s="66"/>
      <c r="V252" s="66"/>
      <c r="W252" s="66"/>
      <c r="X252" s="66"/>
      <c r="Y252" s="66"/>
      <c r="Z252" s="66"/>
      <c r="AA252" s="66">
        <v>250</v>
      </c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7"/>
      <c r="AW252" s="85"/>
      <c r="AX252" s="66"/>
      <c r="AY252" s="66"/>
      <c r="AZ252" s="66"/>
      <c r="BA252" s="66"/>
      <c r="BB252" s="66"/>
      <c r="BC252" s="67"/>
      <c r="BD252" s="67"/>
      <c r="BE252" s="67"/>
      <c r="BF252" s="67"/>
      <c r="BG252" s="67"/>
      <c r="BH252" s="67"/>
      <c r="BI252" s="67"/>
      <c r="BJ252" s="67"/>
    </row>
    <row r="253" spans="1:62" x14ac:dyDescent="0.25">
      <c r="A253" s="63"/>
      <c r="B253" s="65"/>
      <c r="C253" s="66"/>
      <c r="D253" s="66"/>
      <c r="E253" s="66"/>
      <c r="F253" s="66"/>
      <c r="G253" s="66"/>
      <c r="I253" s="64">
        <v>44209</v>
      </c>
      <c r="J253" s="64">
        <v>44253</v>
      </c>
      <c r="K253" s="65"/>
      <c r="L253" s="65" t="s">
        <v>453</v>
      </c>
      <c r="M253" s="67" t="s">
        <v>454</v>
      </c>
      <c r="N253" s="67" t="s">
        <v>496</v>
      </c>
      <c r="O253" s="66">
        <f t="shared" si="45"/>
        <v>98.84</v>
      </c>
      <c r="P253" s="66">
        <v>16.47</v>
      </c>
      <c r="Q253" s="66">
        <f t="shared" si="46"/>
        <v>82.37</v>
      </c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>
        <v>82.37</v>
      </c>
      <c r="AS253" s="66"/>
      <c r="AT253" s="66"/>
      <c r="AU253" s="66"/>
      <c r="AV253" s="67"/>
      <c r="AW253" s="85"/>
      <c r="AX253" s="66"/>
      <c r="AY253" s="66"/>
      <c r="AZ253" s="66"/>
      <c r="BA253" s="66"/>
      <c r="BB253" s="66"/>
      <c r="BC253" s="67"/>
      <c r="BD253" s="67"/>
      <c r="BE253" s="67"/>
      <c r="BF253" s="67"/>
      <c r="BG253" s="67"/>
      <c r="BH253" s="67"/>
      <c r="BI253" s="67"/>
      <c r="BJ253" s="67"/>
    </row>
    <row r="254" spans="1:62" x14ac:dyDescent="0.25">
      <c r="A254" s="63"/>
      <c r="B254" s="65"/>
      <c r="C254" s="66"/>
      <c r="D254" s="66"/>
      <c r="E254" s="66"/>
      <c r="F254" s="66"/>
      <c r="G254" s="66"/>
      <c r="I254" s="64">
        <v>44236</v>
      </c>
      <c r="J254" s="64">
        <v>44253</v>
      </c>
      <c r="K254" s="65"/>
      <c r="L254" s="65" t="s">
        <v>459</v>
      </c>
      <c r="M254" s="67" t="s">
        <v>457</v>
      </c>
      <c r="N254" s="67" t="s">
        <v>497</v>
      </c>
      <c r="O254" s="66">
        <f t="shared" si="45"/>
        <v>33.120000000000005</v>
      </c>
      <c r="P254" s="66">
        <v>5.52</v>
      </c>
      <c r="Q254" s="66">
        <f t="shared" si="46"/>
        <v>27.6</v>
      </c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>
        <v>27.6</v>
      </c>
      <c r="AT254" s="66"/>
      <c r="AU254" s="66"/>
      <c r="AV254" s="67"/>
      <c r="AW254" s="85"/>
      <c r="AX254" s="66"/>
      <c r="AY254" s="66"/>
      <c r="AZ254" s="66"/>
      <c r="BA254" s="66"/>
      <c r="BB254" s="66"/>
      <c r="BC254" s="67"/>
      <c r="BD254" s="67"/>
      <c r="BE254" s="67"/>
      <c r="BF254" s="67"/>
      <c r="BG254" s="67"/>
      <c r="BH254" s="67"/>
      <c r="BI254" s="67"/>
      <c r="BJ254" s="67"/>
    </row>
    <row r="255" spans="1:62" x14ac:dyDescent="0.25">
      <c r="A255" s="63"/>
      <c r="B255" s="65"/>
      <c r="C255" s="66"/>
      <c r="D255" s="66"/>
      <c r="E255" s="66"/>
      <c r="F255" s="66"/>
      <c r="G255" s="66"/>
      <c r="I255" s="64">
        <v>44241</v>
      </c>
      <c r="J255" s="64">
        <v>44253</v>
      </c>
      <c r="K255" s="65"/>
      <c r="L255" s="65" t="s">
        <v>492</v>
      </c>
      <c r="M255" s="67" t="s">
        <v>490</v>
      </c>
      <c r="N255" s="67" t="s">
        <v>491</v>
      </c>
      <c r="O255" s="66">
        <f t="shared" si="45"/>
        <v>180</v>
      </c>
      <c r="P255" s="66">
        <v>30</v>
      </c>
      <c r="Q255" s="66">
        <f t="shared" si="46"/>
        <v>150</v>
      </c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>
        <v>150</v>
      </c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7"/>
      <c r="AW255" s="85"/>
      <c r="AX255" s="66"/>
      <c r="AY255" s="66"/>
      <c r="AZ255" s="66"/>
      <c r="BA255" s="66"/>
      <c r="BB255" s="66"/>
      <c r="BC255" s="67"/>
      <c r="BD255" s="66"/>
      <c r="BE255" s="67"/>
      <c r="BF255" s="67"/>
      <c r="BG255" s="67"/>
      <c r="BH255" s="67"/>
      <c r="BI255" s="67"/>
      <c r="BJ255" s="67"/>
    </row>
    <row r="256" spans="1:62" x14ac:dyDescent="0.25">
      <c r="A256" s="63"/>
      <c r="B256" s="65"/>
      <c r="C256" s="66"/>
      <c r="D256" s="66"/>
      <c r="E256" s="66"/>
      <c r="F256" s="66"/>
      <c r="G256" s="66"/>
      <c r="I256" s="64">
        <v>44228</v>
      </c>
      <c r="J256" s="64">
        <v>44253</v>
      </c>
      <c r="K256" s="65"/>
      <c r="L256" s="65" t="s">
        <v>501</v>
      </c>
      <c r="M256" s="67" t="s">
        <v>500</v>
      </c>
      <c r="N256" s="67" t="s">
        <v>496</v>
      </c>
      <c r="O256" s="66">
        <f t="shared" si="45"/>
        <v>266.76</v>
      </c>
      <c r="P256" s="66">
        <v>44.46</v>
      </c>
      <c r="Q256" s="66">
        <f t="shared" si="46"/>
        <v>222.3</v>
      </c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>
        <v>222.3</v>
      </c>
      <c r="AS256" s="66"/>
      <c r="AT256" s="66"/>
      <c r="AU256" s="66"/>
      <c r="AV256" s="67"/>
      <c r="AW256" s="85"/>
      <c r="AX256" s="66"/>
      <c r="AY256" s="66"/>
      <c r="AZ256" s="66"/>
      <c r="BA256" s="66"/>
      <c r="BB256" s="66"/>
      <c r="BC256" s="67"/>
      <c r="BD256" s="66"/>
      <c r="BE256" s="67"/>
      <c r="BF256" s="67"/>
      <c r="BG256" s="67"/>
      <c r="BH256" s="67"/>
      <c r="BI256" s="67"/>
      <c r="BJ256" s="67"/>
    </row>
    <row r="257" spans="1:62" x14ac:dyDescent="0.25">
      <c r="A257" s="63"/>
      <c r="B257" s="65"/>
      <c r="C257" s="66"/>
      <c r="D257" s="66"/>
      <c r="E257" s="66"/>
      <c r="F257" s="66"/>
      <c r="G257" s="66"/>
      <c r="I257" s="64">
        <v>44242</v>
      </c>
      <c r="J257" s="64">
        <v>44244</v>
      </c>
      <c r="K257" s="65"/>
      <c r="L257" s="65" t="s">
        <v>502</v>
      </c>
      <c r="M257" s="67" t="s">
        <v>503</v>
      </c>
      <c r="N257" s="67" t="s">
        <v>496</v>
      </c>
      <c r="O257" s="66">
        <f t="shared" ref="O257" si="47">SUM(P257:Q257)</f>
        <v>77.399999999999991</v>
      </c>
      <c r="P257" s="66">
        <v>5.8</v>
      </c>
      <c r="Q257" s="66">
        <f t="shared" ref="Q257" si="48">SUM(R257:BJ257)</f>
        <v>71.599999999999994</v>
      </c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>
        <v>71.599999999999994</v>
      </c>
      <c r="AS257" s="66"/>
      <c r="AT257" s="66"/>
      <c r="AU257" s="66"/>
      <c r="AV257" s="67"/>
      <c r="AW257" s="85"/>
      <c r="AX257" s="66"/>
      <c r="AY257" s="66"/>
      <c r="AZ257" s="66"/>
      <c r="BA257" s="66"/>
      <c r="BB257" s="66"/>
      <c r="BC257" s="67"/>
      <c r="BD257" s="66"/>
      <c r="BE257" s="67"/>
      <c r="BF257" s="67"/>
      <c r="BG257" s="67"/>
      <c r="BH257" s="67"/>
      <c r="BI257" s="67"/>
      <c r="BJ257" s="67"/>
    </row>
    <row r="258" spans="1:62" x14ac:dyDescent="0.25">
      <c r="A258" s="67"/>
      <c r="B258" s="65"/>
      <c r="C258" s="66">
        <f>SUM(D258:G258)</f>
        <v>0</v>
      </c>
      <c r="D258" s="66"/>
      <c r="E258" s="66"/>
      <c r="F258" s="66"/>
      <c r="G258" s="66"/>
      <c r="I258" s="63">
        <v>44244</v>
      </c>
      <c r="J258" s="64">
        <v>44244</v>
      </c>
      <c r="K258" s="65"/>
      <c r="L258" s="69"/>
      <c r="M258" s="67" t="s">
        <v>504</v>
      </c>
      <c r="N258" s="67" t="s">
        <v>505</v>
      </c>
      <c r="O258" s="66">
        <f t="shared" ref="O258:O260" si="49">SUM(P258:Q258)</f>
        <v>500</v>
      </c>
      <c r="P258" s="66"/>
      <c r="Q258" s="66">
        <f t="shared" ref="Q258:Q260" si="50">SUM(R258:BJ258)</f>
        <v>500</v>
      </c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>
        <v>500</v>
      </c>
      <c r="AV258" s="67"/>
      <c r="AW258" s="67"/>
      <c r="AX258" s="67"/>
      <c r="AY258" s="67"/>
      <c r="AZ258" s="67"/>
      <c r="BA258" s="67"/>
      <c r="BB258" s="67"/>
      <c r="BC258" s="66"/>
      <c r="BD258" s="67"/>
      <c r="BE258" s="67"/>
      <c r="BF258" s="67"/>
      <c r="BG258" s="67"/>
      <c r="BH258" s="67"/>
      <c r="BI258" s="67"/>
      <c r="BJ258" s="67"/>
    </row>
    <row r="259" spans="1:62" x14ac:dyDescent="0.25">
      <c r="A259" s="67"/>
      <c r="B259" s="65"/>
      <c r="C259" s="97"/>
      <c r="D259" s="97"/>
      <c r="E259" s="97"/>
      <c r="F259" s="97"/>
      <c r="G259" s="97"/>
      <c r="I259" s="63">
        <v>44243</v>
      </c>
      <c r="J259" s="64">
        <v>44245</v>
      </c>
      <c r="K259" s="64"/>
      <c r="L259" s="65" t="s">
        <v>502</v>
      </c>
      <c r="M259" s="67" t="s">
        <v>503</v>
      </c>
      <c r="N259" s="67" t="s">
        <v>506</v>
      </c>
      <c r="O259" s="66">
        <f t="shared" si="49"/>
        <v>44.99</v>
      </c>
      <c r="P259" s="97">
        <v>7.5</v>
      </c>
      <c r="Q259" s="66">
        <f t="shared" si="50"/>
        <v>37.49</v>
      </c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7"/>
      <c r="AH259" s="97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>
        <v>37.49</v>
      </c>
      <c r="AS259" s="97"/>
      <c r="AT259" s="97"/>
      <c r="AU259" s="97"/>
      <c r="AV259" s="98"/>
      <c r="AW259" s="98"/>
      <c r="AX259" s="98"/>
      <c r="AY259" s="98"/>
      <c r="AZ259" s="98"/>
      <c r="BA259" s="98"/>
      <c r="BB259" s="98"/>
      <c r="BC259" s="97"/>
      <c r="BD259" s="98"/>
      <c r="BE259" s="98"/>
      <c r="BF259" s="98"/>
      <c r="BG259" s="98"/>
      <c r="BH259" s="98"/>
      <c r="BI259" s="98"/>
      <c r="BJ259" s="98"/>
    </row>
    <row r="260" spans="1:62" x14ac:dyDescent="0.25">
      <c r="A260" s="67"/>
      <c r="B260" s="65"/>
      <c r="C260" s="97"/>
      <c r="D260" s="97"/>
      <c r="E260" s="97"/>
      <c r="F260" s="97"/>
      <c r="G260" s="97"/>
      <c r="I260" s="63">
        <v>44245</v>
      </c>
      <c r="J260" s="64">
        <v>44247</v>
      </c>
      <c r="K260" s="64"/>
      <c r="L260" s="65" t="s">
        <v>507</v>
      </c>
      <c r="M260" s="67" t="s">
        <v>503</v>
      </c>
      <c r="N260" s="67" t="s">
        <v>508</v>
      </c>
      <c r="O260" s="66">
        <f t="shared" si="49"/>
        <v>59</v>
      </c>
      <c r="P260" s="97">
        <v>9.83</v>
      </c>
      <c r="Q260" s="66">
        <f t="shared" si="50"/>
        <v>49.17</v>
      </c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>
        <v>49.17</v>
      </c>
      <c r="AS260" s="97"/>
      <c r="AT260" s="97"/>
      <c r="AU260" s="97"/>
      <c r="AV260" s="98"/>
      <c r="AW260" s="98"/>
      <c r="AX260" s="98"/>
      <c r="AY260" s="98"/>
      <c r="AZ260" s="98"/>
      <c r="BA260" s="98"/>
      <c r="BB260" s="98"/>
      <c r="BC260" s="97"/>
      <c r="BD260" s="98"/>
      <c r="BE260" s="98"/>
      <c r="BF260" s="98"/>
      <c r="BG260" s="98"/>
      <c r="BH260" s="98"/>
      <c r="BI260" s="98"/>
      <c r="BJ260" s="98"/>
    </row>
    <row r="261" spans="1:62" x14ac:dyDescent="0.25">
      <c r="A261" s="67"/>
      <c r="B261" s="65"/>
      <c r="C261" s="97"/>
      <c r="D261" s="97"/>
      <c r="E261" s="97"/>
      <c r="F261" s="97"/>
      <c r="G261" s="97"/>
      <c r="I261" s="63">
        <v>44243</v>
      </c>
      <c r="J261" s="64">
        <v>44253</v>
      </c>
      <c r="K261" s="64"/>
      <c r="L261" s="65" t="s">
        <v>509</v>
      </c>
      <c r="M261" s="67" t="s">
        <v>510</v>
      </c>
      <c r="N261" s="67" t="s">
        <v>511</v>
      </c>
      <c r="O261" s="66">
        <f t="shared" ref="O261:O262" si="51">SUM(P261:Q261)</f>
        <v>94.740000000000009</v>
      </c>
      <c r="P261" s="97">
        <v>15.79</v>
      </c>
      <c r="Q261" s="66">
        <f t="shared" ref="Q261:Q262" si="52">SUM(R261:BJ261)</f>
        <v>78.95</v>
      </c>
      <c r="R261" s="97"/>
      <c r="S261" s="97"/>
      <c r="T261" s="97"/>
      <c r="U261" s="97"/>
      <c r="V261" s="97"/>
      <c r="W261" s="97"/>
      <c r="X261" s="97"/>
      <c r="Y261" s="97"/>
      <c r="Z261" s="97"/>
      <c r="AA261" s="97"/>
      <c r="AB261" s="97"/>
      <c r="AC261" s="97"/>
      <c r="AD261" s="97"/>
      <c r="AE261" s="97"/>
      <c r="AF261" s="97"/>
      <c r="AG261" s="97"/>
      <c r="AH261" s="97"/>
      <c r="AI261" s="97"/>
      <c r="AJ261" s="97"/>
      <c r="AK261" s="97"/>
      <c r="AL261" s="97"/>
      <c r="AM261" s="97"/>
      <c r="AN261" s="97"/>
      <c r="AO261" s="97"/>
      <c r="AP261" s="97"/>
      <c r="AQ261" s="97"/>
      <c r="AR261" s="97">
        <v>78.95</v>
      </c>
      <c r="AS261" s="97"/>
      <c r="AT261" s="97"/>
      <c r="AU261" s="97"/>
      <c r="AV261" s="98"/>
      <c r="AW261" s="98"/>
      <c r="AX261" s="98"/>
      <c r="AY261" s="98"/>
      <c r="AZ261" s="98"/>
      <c r="BA261" s="98"/>
      <c r="BB261" s="98"/>
      <c r="BC261" s="97"/>
      <c r="BD261" s="98"/>
      <c r="BE261" s="98"/>
      <c r="BF261" s="98"/>
      <c r="BG261" s="98"/>
      <c r="BH261" s="98"/>
      <c r="BI261" s="98"/>
      <c r="BJ261" s="98"/>
    </row>
    <row r="262" spans="1:62" x14ac:dyDescent="0.25">
      <c r="A262" s="67"/>
      <c r="B262" s="65"/>
      <c r="C262" s="97"/>
      <c r="D262" s="97"/>
      <c r="E262" s="97"/>
      <c r="F262" s="97"/>
      <c r="G262" s="97"/>
      <c r="I262" s="63">
        <v>44242</v>
      </c>
      <c r="J262" s="64">
        <v>44253</v>
      </c>
      <c r="K262" s="64"/>
      <c r="L262" s="69"/>
      <c r="M262" s="67" t="s">
        <v>512</v>
      </c>
      <c r="N262" s="67" t="s">
        <v>513</v>
      </c>
      <c r="O262" s="66">
        <f t="shared" si="51"/>
        <v>656.43</v>
      </c>
      <c r="P262" s="97"/>
      <c r="Q262" s="66">
        <f t="shared" si="52"/>
        <v>656.43</v>
      </c>
      <c r="R262" s="97"/>
      <c r="S262" s="97"/>
      <c r="T262" s="97"/>
      <c r="U262" s="97"/>
      <c r="V262" s="97"/>
      <c r="W262" s="97"/>
      <c r="X262" s="97"/>
      <c r="Y262" s="97"/>
      <c r="Z262" s="97"/>
      <c r="AA262" s="97"/>
      <c r="AB262" s="97"/>
      <c r="AC262" s="97"/>
      <c r="AD262" s="97"/>
      <c r="AE262" s="97"/>
      <c r="AF262" s="97"/>
      <c r="AG262" s="97"/>
      <c r="AH262" s="97"/>
      <c r="AI262" s="97">
        <v>656.43</v>
      </c>
      <c r="AJ262" s="97"/>
      <c r="AK262" s="97"/>
      <c r="AL262" s="97"/>
      <c r="AM262" s="97"/>
      <c r="AN262" s="97"/>
      <c r="AO262" s="97"/>
      <c r="AP262" s="97"/>
      <c r="AQ262" s="97"/>
      <c r="AR262" s="97"/>
      <c r="AS262" s="97"/>
      <c r="AT262" s="97"/>
      <c r="AU262" s="97"/>
      <c r="AV262" s="98"/>
      <c r="AW262" s="98"/>
      <c r="AX262" s="98"/>
      <c r="AY262" s="98"/>
      <c r="AZ262" s="98"/>
      <c r="BA262" s="98"/>
      <c r="BB262" s="98"/>
      <c r="BC262" s="97"/>
      <c r="BD262" s="98"/>
      <c r="BE262" s="98"/>
      <c r="BF262" s="98"/>
      <c r="BG262" s="98"/>
      <c r="BH262" s="98"/>
      <c r="BI262" s="98"/>
      <c r="BJ262" s="98"/>
    </row>
    <row r="263" spans="1:62" x14ac:dyDescent="0.25">
      <c r="A263" s="67"/>
      <c r="B263" s="65"/>
      <c r="C263" s="97"/>
      <c r="D263" s="97"/>
      <c r="E263" s="97"/>
      <c r="F263" s="97"/>
      <c r="G263" s="97"/>
      <c r="I263" s="63"/>
      <c r="J263" s="64"/>
      <c r="K263" s="64"/>
      <c r="L263" s="64"/>
      <c r="M263" s="67"/>
      <c r="N263" s="6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  <c r="AC263" s="97"/>
      <c r="AD263" s="97"/>
      <c r="AE263" s="97"/>
      <c r="AF263" s="97"/>
      <c r="AG263" s="97"/>
      <c r="AH263" s="97"/>
      <c r="AI263" s="97"/>
      <c r="AJ263" s="97"/>
      <c r="AK263" s="97"/>
      <c r="AL263" s="97"/>
      <c r="AM263" s="97"/>
      <c r="AN263" s="97"/>
      <c r="AO263" s="97"/>
      <c r="AP263" s="97"/>
      <c r="AQ263" s="97"/>
      <c r="AR263" s="97"/>
      <c r="AS263" s="97"/>
      <c r="AT263" s="97"/>
      <c r="AU263" s="97"/>
      <c r="AV263" s="98"/>
      <c r="AW263" s="98"/>
      <c r="AX263" s="98"/>
      <c r="AY263" s="98"/>
      <c r="AZ263" s="98"/>
      <c r="BA263" s="98"/>
      <c r="BB263" s="98"/>
      <c r="BC263" s="97"/>
      <c r="BD263" s="98"/>
      <c r="BE263" s="98"/>
      <c r="BF263" s="98"/>
      <c r="BG263" s="98"/>
      <c r="BH263" s="98"/>
      <c r="BI263" s="98"/>
      <c r="BJ263" s="98"/>
    </row>
    <row r="264" spans="1:62" x14ac:dyDescent="0.25">
      <c r="A264" s="67"/>
      <c r="B264" s="65"/>
      <c r="C264" s="97"/>
      <c r="D264" s="97"/>
      <c r="E264" s="97"/>
      <c r="F264" s="97"/>
      <c r="G264" s="97"/>
      <c r="I264" s="63"/>
      <c r="J264" s="64"/>
      <c r="K264" s="64"/>
      <c r="L264" s="64"/>
      <c r="M264" s="67"/>
      <c r="N264" s="6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8"/>
      <c r="AW264" s="98"/>
      <c r="AX264" s="98"/>
      <c r="AY264" s="98"/>
      <c r="AZ264" s="98"/>
      <c r="BA264" s="98"/>
      <c r="BB264" s="98"/>
      <c r="BC264" s="97"/>
      <c r="BD264" s="98"/>
      <c r="BE264" s="98"/>
      <c r="BF264" s="98"/>
      <c r="BG264" s="98"/>
      <c r="BH264" s="98"/>
      <c r="BI264" s="98"/>
      <c r="BJ264" s="98"/>
    </row>
    <row r="265" spans="1:62" ht="15.75" thickBot="1" x14ac:dyDescent="0.3">
      <c r="A265" s="67"/>
      <c r="B265" s="65"/>
      <c r="C265" s="68">
        <f>SUM(C237:C258)</f>
        <v>512.03</v>
      </c>
      <c r="D265" s="68">
        <f>SUM(D237:D258)</f>
        <v>0</v>
      </c>
      <c r="E265" s="68">
        <f>SUM(E237:E258)</f>
        <v>125</v>
      </c>
      <c r="F265" s="68">
        <f>SUM(F237:F258)</f>
        <v>387.03</v>
      </c>
      <c r="G265" s="68">
        <f>SUM(G237:G258)</f>
        <v>0</v>
      </c>
      <c r="I265" s="67"/>
      <c r="J265" s="65"/>
      <c r="K265" s="65"/>
      <c r="L265" s="65"/>
      <c r="M265" s="67"/>
      <c r="N265" s="67"/>
      <c r="O265" s="68">
        <f>SUM(O237:O264)</f>
        <v>8464.17</v>
      </c>
      <c r="P265" s="68">
        <f t="shared" ref="P265:BJ265" si="53">SUM(P237:P264)</f>
        <v>334.96000000000004</v>
      </c>
      <c r="Q265" s="68">
        <f t="shared" si="53"/>
        <v>8129.2100000000009</v>
      </c>
      <c r="R265" s="68">
        <f t="shared" si="53"/>
        <v>5147.08</v>
      </c>
      <c r="S265" s="68">
        <f t="shared" si="53"/>
        <v>0</v>
      </c>
      <c r="T265" s="68">
        <f t="shared" si="53"/>
        <v>0</v>
      </c>
      <c r="U265" s="68">
        <f t="shared" si="53"/>
        <v>64.760000000000005</v>
      </c>
      <c r="V265" s="68">
        <f t="shared" si="53"/>
        <v>0</v>
      </c>
      <c r="W265" s="68">
        <f t="shared" si="53"/>
        <v>31.39</v>
      </c>
      <c r="X265" s="68">
        <f t="shared" si="53"/>
        <v>0</v>
      </c>
      <c r="Y265" s="68">
        <f t="shared" si="53"/>
        <v>0</v>
      </c>
      <c r="Z265" s="68">
        <f t="shared" si="53"/>
        <v>0</v>
      </c>
      <c r="AA265" s="68">
        <f t="shared" si="53"/>
        <v>250</v>
      </c>
      <c r="AB265" s="68">
        <f t="shared" si="53"/>
        <v>0</v>
      </c>
      <c r="AC265" s="68">
        <f t="shared" si="53"/>
        <v>0</v>
      </c>
      <c r="AD265" s="68">
        <f t="shared" si="53"/>
        <v>0</v>
      </c>
      <c r="AE265" s="68">
        <f t="shared" si="53"/>
        <v>0</v>
      </c>
      <c r="AF265" s="68">
        <f t="shared" si="53"/>
        <v>122.53</v>
      </c>
      <c r="AG265" s="68">
        <f t="shared" si="53"/>
        <v>300</v>
      </c>
      <c r="AH265" s="68">
        <f t="shared" si="53"/>
        <v>0</v>
      </c>
      <c r="AI265" s="68">
        <f t="shared" si="53"/>
        <v>806.43</v>
      </c>
      <c r="AJ265" s="68">
        <f t="shared" si="53"/>
        <v>0</v>
      </c>
      <c r="AK265" s="68">
        <f t="shared" si="53"/>
        <v>0</v>
      </c>
      <c r="AL265" s="68">
        <f t="shared" si="53"/>
        <v>12.99</v>
      </c>
      <c r="AM265" s="68">
        <f t="shared" si="53"/>
        <v>0</v>
      </c>
      <c r="AN265" s="68">
        <f t="shared" si="53"/>
        <v>31.43</v>
      </c>
      <c r="AO265" s="68">
        <f t="shared" si="53"/>
        <v>0</v>
      </c>
      <c r="AP265" s="68">
        <f t="shared" si="53"/>
        <v>0</v>
      </c>
      <c r="AQ265" s="68">
        <f t="shared" si="53"/>
        <v>0</v>
      </c>
      <c r="AR265" s="68">
        <f t="shared" si="53"/>
        <v>786.6</v>
      </c>
      <c r="AS265" s="68">
        <f t="shared" si="53"/>
        <v>27.6</v>
      </c>
      <c r="AT265" s="68">
        <f t="shared" si="53"/>
        <v>48.4</v>
      </c>
      <c r="AU265" s="68">
        <f t="shared" si="53"/>
        <v>500</v>
      </c>
      <c r="AV265" s="68">
        <f t="shared" si="53"/>
        <v>0</v>
      </c>
      <c r="AW265" s="68">
        <f t="shared" si="53"/>
        <v>0</v>
      </c>
      <c r="AX265" s="68">
        <f t="shared" si="53"/>
        <v>0</v>
      </c>
      <c r="AY265" s="68">
        <f t="shared" si="53"/>
        <v>0</v>
      </c>
      <c r="AZ265" s="68">
        <f t="shared" si="53"/>
        <v>0</v>
      </c>
      <c r="BA265" s="68">
        <f t="shared" si="53"/>
        <v>0</v>
      </c>
      <c r="BB265" s="68">
        <f t="shared" si="53"/>
        <v>0</v>
      </c>
      <c r="BC265" s="68">
        <f t="shared" si="53"/>
        <v>0</v>
      </c>
      <c r="BD265" s="68">
        <f t="shared" si="53"/>
        <v>0</v>
      </c>
      <c r="BE265" s="68">
        <f t="shared" si="53"/>
        <v>0</v>
      </c>
      <c r="BF265" s="68">
        <f t="shared" si="53"/>
        <v>0</v>
      </c>
      <c r="BG265" s="68">
        <f t="shared" si="53"/>
        <v>0</v>
      </c>
      <c r="BH265" s="68">
        <f t="shared" si="53"/>
        <v>0</v>
      </c>
      <c r="BI265" s="68">
        <f t="shared" si="53"/>
        <v>0</v>
      </c>
      <c r="BJ265" s="68">
        <f t="shared" si="53"/>
        <v>0</v>
      </c>
    </row>
    <row r="266" spans="1:62" ht="15.75" thickTop="1" x14ac:dyDescent="0.25"/>
    <row r="267" spans="1:62" ht="23.25" x14ac:dyDescent="0.35">
      <c r="A267" s="82" t="s">
        <v>535</v>
      </c>
    </row>
    <row r="268" spans="1:62" x14ac:dyDescent="0.25">
      <c r="A268" s="63">
        <v>44264</v>
      </c>
      <c r="B268" s="65" t="s">
        <v>472</v>
      </c>
      <c r="C268" s="66">
        <f t="shared" ref="C268:C271" si="54">SUM(D268:G268)</f>
        <v>334.96</v>
      </c>
      <c r="D268" s="66"/>
      <c r="E268" s="66"/>
      <c r="F268" s="66">
        <v>334.96</v>
      </c>
      <c r="G268" s="66"/>
      <c r="I268" s="63">
        <v>44256</v>
      </c>
      <c r="J268" s="106">
        <v>44256</v>
      </c>
      <c r="K268" s="65" t="s">
        <v>165</v>
      </c>
      <c r="L268" s="61" t="s">
        <v>166</v>
      </c>
      <c r="M268" s="62" t="s">
        <v>167</v>
      </c>
      <c r="N268" s="62" t="s">
        <v>168</v>
      </c>
      <c r="O268" s="66">
        <f>SUM(P268:Q268)</f>
        <v>33</v>
      </c>
      <c r="P268" s="66">
        <v>1.57</v>
      </c>
      <c r="Q268" s="66">
        <f>SUM(R268:BJ268)</f>
        <v>31.43</v>
      </c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>
        <v>31.43</v>
      </c>
      <c r="AO268" s="66"/>
      <c r="AP268" s="66"/>
      <c r="AQ268" s="66"/>
      <c r="AR268" s="66"/>
      <c r="AS268" s="66"/>
      <c r="AT268" s="66"/>
      <c r="AU268" s="66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</row>
    <row r="269" spans="1:62" x14ac:dyDescent="0.25">
      <c r="A269" s="63">
        <v>44285</v>
      </c>
      <c r="B269" s="65" t="s">
        <v>1</v>
      </c>
      <c r="C269" s="66">
        <f t="shared" si="54"/>
        <v>48</v>
      </c>
      <c r="D269" s="66"/>
      <c r="E269" s="66">
        <v>48</v>
      </c>
      <c r="F269" s="108"/>
      <c r="G269" s="66"/>
      <c r="I269" s="63">
        <v>44256</v>
      </c>
      <c r="J269" s="106">
        <v>44256</v>
      </c>
      <c r="K269" s="65" t="s">
        <v>165</v>
      </c>
      <c r="L269" s="61" t="s">
        <v>166</v>
      </c>
      <c r="M269" s="62" t="s">
        <v>167</v>
      </c>
      <c r="N269" s="62" t="s">
        <v>169</v>
      </c>
      <c r="O269" s="66">
        <f>SUM(P269:Q269)</f>
        <v>68</v>
      </c>
      <c r="P269" s="66">
        <v>3.24</v>
      </c>
      <c r="Q269" s="66">
        <f>SUM(R269:BJ269)</f>
        <v>64.760000000000005</v>
      </c>
      <c r="R269" s="66"/>
      <c r="S269" s="66"/>
      <c r="T269" s="66"/>
      <c r="U269" s="66">
        <v>64.760000000000005</v>
      </c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</row>
    <row r="270" spans="1:62" x14ac:dyDescent="0.25">
      <c r="A270" s="63">
        <v>44286</v>
      </c>
      <c r="B270" s="65" t="s">
        <v>1</v>
      </c>
      <c r="C270" s="66">
        <f t="shared" si="54"/>
        <v>25</v>
      </c>
      <c r="D270" s="66"/>
      <c r="E270" s="66">
        <v>25</v>
      </c>
      <c r="F270" s="108"/>
      <c r="G270" s="66"/>
      <c r="I270" s="63">
        <v>44255</v>
      </c>
      <c r="J270" s="106">
        <v>44265</v>
      </c>
      <c r="K270" s="65" t="s">
        <v>170</v>
      </c>
      <c r="L270" s="61" t="s">
        <v>171</v>
      </c>
      <c r="M270" s="67" t="s">
        <v>147</v>
      </c>
      <c r="N270" s="67" t="s">
        <v>172</v>
      </c>
      <c r="O270" s="66">
        <f t="shared" ref="O270:O293" si="55">SUM(P270:Q270)</f>
        <v>5.4</v>
      </c>
      <c r="P270" s="66">
        <v>0.9</v>
      </c>
      <c r="Q270" s="66">
        <f>SUM(R270:BJ270)</f>
        <v>4.5</v>
      </c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>
        <v>4.5</v>
      </c>
      <c r="AU270" s="66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</row>
    <row r="271" spans="1:62" x14ac:dyDescent="0.25">
      <c r="A271" s="63">
        <v>44286</v>
      </c>
      <c r="B271" s="65" t="s">
        <v>1</v>
      </c>
      <c r="C271" s="66">
        <f t="shared" si="54"/>
        <v>25</v>
      </c>
      <c r="D271" s="66"/>
      <c r="E271" s="66">
        <v>25</v>
      </c>
      <c r="F271" s="108"/>
      <c r="G271" s="66"/>
      <c r="I271" s="64">
        <v>44281</v>
      </c>
      <c r="J271" s="107"/>
      <c r="K271" s="65" t="s">
        <v>173</v>
      </c>
      <c r="L271" s="69"/>
      <c r="M271" s="67" t="s">
        <v>12</v>
      </c>
      <c r="N271" s="67" t="s">
        <v>12</v>
      </c>
      <c r="O271" s="66">
        <f t="shared" si="55"/>
        <v>3987.95</v>
      </c>
      <c r="P271" s="66"/>
      <c r="Q271" s="66">
        <f t="shared" ref="Q271:Q293" si="56">SUM(R271:BJ271)</f>
        <v>3987.95</v>
      </c>
      <c r="R271" s="66">
        <v>3987.95</v>
      </c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</row>
    <row r="272" spans="1:62" x14ac:dyDescent="0.25">
      <c r="A272" s="63"/>
      <c r="B272" s="65"/>
      <c r="C272" s="66">
        <f t="shared" ref="C272:C280" si="57">SUM(D272:G272)</f>
        <v>0</v>
      </c>
      <c r="D272" s="66"/>
      <c r="E272" s="66"/>
      <c r="F272" s="66"/>
      <c r="G272" s="66"/>
      <c r="I272" s="63">
        <v>44281</v>
      </c>
      <c r="J272" s="107"/>
      <c r="K272" s="65" t="s">
        <v>173</v>
      </c>
      <c r="L272" s="69"/>
      <c r="M272" s="67" t="s">
        <v>159</v>
      </c>
      <c r="N272" s="67" t="s">
        <v>360</v>
      </c>
      <c r="O272" s="66">
        <f t="shared" si="55"/>
        <v>812.21</v>
      </c>
      <c r="P272" s="66"/>
      <c r="Q272" s="66">
        <f t="shared" si="56"/>
        <v>812.21</v>
      </c>
      <c r="R272" s="66">
        <v>812.21</v>
      </c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</row>
    <row r="273" spans="1:62" x14ac:dyDescent="0.25">
      <c r="A273" s="63"/>
      <c r="B273" s="65"/>
      <c r="C273" s="66">
        <f t="shared" si="57"/>
        <v>0</v>
      </c>
      <c r="D273" s="66"/>
      <c r="E273" s="66"/>
      <c r="F273" s="66"/>
      <c r="G273" s="66"/>
      <c r="I273" s="63">
        <v>44272</v>
      </c>
      <c r="J273" s="106">
        <v>44272</v>
      </c>
      <c r="K273" s="65" t="s">
        <v>170</v>
      </c>
      <c r="L273" s="69"/>
      <c r="M273" s="67" t="s">
        <v>176</v>
      </c>
      <c r="N273" s="67" t="s">
        <v>361</v>
      </c>
      <c r="O273" s="66">
        <f t="shared" si="55"/>
        <v>346.92</v>
      </c>
      <c r="P273" s="66"/>
      <c r="Q273" s="66">
        <f t="shared" si="56"/>
        <v>346.92</v>
      </c>
      <c r="R273" s="66">
        <v>346.92</v>
      </c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</row>
    <row r="274" spans="1:62" x14ac:dyDescent="0.25">
      <c r="A274" s="63"/>
      <c r="B274" s="65"/>
      <c r="C274" s="66">
        <f t="shared" si="57"/>
        <v>0</v>
      </c>
      <c r="D274" s="66"/>
      <c r="E274" s="66"/>
      <c r="F274" s="66"/>
      <c r="G274" s="66"/>
      <c r="I274" s="64">
        <v>44255</v>
      </c>
      <c r="J274" s="107"/>
      <c r="K274" s="65" t="s">
        <v>173</v>
      </c>
      <c r="L274" s="65" t="s">
        <v>181</v>
      </c>
      <c r="M274" s="67" t="s">
        <v>13</v>
      </c>
      <c r="N274" s="67" t="s">
        <v>180</v>
      </c>
      <c r="O274" s="105">
        <f t="shared" si="55"/>
        <v>360</v>
      </c>
      <c r="P274" s="66">
        <v>60</v>
      </c>
      <c r="Q274" s="66">
        <f t="shared" si="56"/>
        <v>300</v>
      </c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>
        <v>300</v>
      </c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</row>
    <row r="275" spans="1:62" x14ac:dyDescent="0.25">
      <c r="A275" s="63"/>
      <c r="B275" s="65"/>
      <c r="C275" s="66">
        <f t="shared" si="57"/>
        <v>0</v>
      </c>
      <c r="D275" s="66"/>
      <c r="E275" s="66"/>
      <c r="F275" s="66"/>
      <c r="G275" s="66"/>
      <c r="I275" s="64">
        <v>44253</v>
      </c>
      <c r="J275" s="107"/>
      <c r="K275" s="65" t="s">
        <v>173</v>
      </c>
      <c r="L275" s="65" t="s">
        <v>183</v>
      </c>
      <c r="M275" s="67" t="s">
        <v>148</v>
      </c>
      <c r="N275" s="67" t="s">
        <v>349</v>
      </c>
      <c r="O275" s="105">
        <f t="shared" si="55"/>
        <v>15.59</v>
      </c>
      <c r="P275" s="66">
        <v>2.6</v>
      </c>
      <c r="Q275" s="66">
        <f t="shared" si="56"/>
        <v>12.99</v>
      </c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>
        <v>12.99</v>
      </c>
      <c r="AM275" s="66"/>
      <c r="AN275" s="66"/>
      <c r="AO275" s="66"/>
      <c r="AP275" s="66"/>
      <c r="AQ275" s="66"/>
      <c r="AR275" s="66"/>
      <c r="AS275" s="66"/>
      <c r="AT275" s="66"/>
      <c r="AU275" s="66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</row>
    <row r="276" spans="1:62" x14ac:dyDescent="0.25">
      <c r="A276" s="63"/>
      <c r="B276" s="65"/>
      <c r="C276" s="66">
        <f t="shared" si="57"/>
        <v>0</v>
      </c>
      <c r="D276" s="66"/>
      <c r="E276" s="66"/>
      <c r="F276" s="66"/>
      <c r="G276" s="66"/>
      <c r="I276" s="64">
        <v>44271</v>
      </c>
      <c r="J276" s="107">
        <v>44271</v>
      </c>
      <c r="K276" s="65" t="s">
        <v>173</v>
      </c>
      <c r="L276" s="69"/>
      <c r="M276" s="67" t="s">
        <v>514</v>
      </c>
      <c r="N276" s="67" t="s">
        <v>505</v>
      </c>
      <c r="O276" s="105">
        <f t="shared" si="55"/>
        <v>285</v>
      </c>
      <c r="P276" s="66"/>
      <c r="Q276" s="66">
        <f t="shared" si="56"/>
        <v>285</v>
      </c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>
        <v>285</v>
      </c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</row>
    <row r="277" spans="1:62" x14ac:dyDescent="0.25">
      <c r="A277" s="63"/>
      <c r="B277" s="65"/>
      <c r="C277" s="66">
        <f t="shared" si="57"/>
        <v>0</v>
      </c>
      <c r="D277" s="66"/>
      <c r="E277" s="66"/>
      <c r="F277" s="66"/>
      <c r="G277" s="66"/>
      <c r="I277" s="64">
        <v>44259</v>
      </c>
      <c r="J277" s="107">
        <v>44261</v>
      </c>
      <c r="K277" s="65"/>
      <c r="L277" s="65" t="s">
        <v>502</v>
      </c>
      <c r="M277" s="67" t="s">
        <v>503</v>
      </c>
      <c r="N277" s="67" t="s">
        <v>515</v>
      </c>
      <c r="O277" s="105">
        <f t="shared" si="55"/>
        <v>23.89</v>
      </c>
      <c r="P277" s="66">
        <v>3.98</v>
      </c>
      <c r="Q277" s="66">
        <f t="shared" si="56"/>
        <v>19.91</v>
      </c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>
        <v>19.91</v>
      </c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</row>
    <row r="278" spans="1:62" x14ac:dyDescent="0.25">
      <c r="A278" s="63"/>
      <c r="B278" s="65"/>
      <c r="C278" s="66">
        <f t="shared" si="57"/>
        <v>0</v>
      </c>
      <c r="D278" s="66"/>
      <c r="E278" s="66"/>
      <c r="F278" s="66"/>
      <c r="G278" s="66"/>
      <c r="I278" s="64">
        <v>44264</v>
      </c>
      <c r="J278" s="107">
        <v>44272</v>
      </c>
      <c r="K278" s="65"/>
      <c r="L278" s="69"/>
      <c r="M278" s="67" t="s">
        <v>22</v>
      </c>
      <c r="N278" s="67" t="s">
        <v>516</v>
      </c>
      <c r="O278" s="105">
        <f t="shared" si="55"/>
        <v>40</v>
      </c>
      <c r="P278" s="66"/>
      <c r="Q278" s="66">
        <f t="shared" si="56"/>
        <v>40</v>
      </c>
      <c r="R278" s="66"/>
      <c r="S278" s="66"/>
      <c r="T278" s="66"/>
      <c r="U278" s="66"/>
      <c r="V278" s="66"/>
      <c r="W278" s="66"/>
      <c r="X278" s="66"/>
      <c r="Y278" s="66"/>
      <c r="Z278" s="66">
        <v>40</v>
      </c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7"/>
      <c r="AW278" s="66"/>
      <c r="AX278" s="66"/>
      <c r="AY278" s="66"/>
      <c r="AZ278" s="66"/>
      <c r="BA278" s="66"/>
      <c r="BB278" s="66"/>
      <c r="BC278" s="67"/>
      <c r="BD278" s="67"/>
      <c r="BE278" s="67"/>
      <c r="BF278" s="67"/>
      <c r="BG278" s="67"/>
      <c r="BH278" s="67"/>
      <c r="BI278" s="67"/>
      <c r="BJ278" s="67"/>
    </row>
    <row r="279" spans="1:62" x14ac:dyDescent="0.25">
      <c r="A279" s="63"/>
      <c r="B279" s="65"/>
      <c r="C279" s="66">
        <f t="shared" si="57"/>
        <v>0</v>
      </c>
      <c r="D279" s="66"/>
      <c r="E279" s="66"/>
      <c r="F279" s="66"/>
      <c r="G279" s="66"/>
      <c r="I279" s="64">
        <v>44252</v>
      </c>
      <c r="J279" s="107">
        <v>44260</v>
      </c>
      <c r="K279" s="65"/>
      <c r="L279" s="65" t="s">
        <v>261</v>
      </c>
      <c r="M279" s="67" t="s">
        <v>259</v>
      </c>
      <c r="N279" s="67" t="s">
        <v>517</v>
      </c>
      <c r="O279" s="105">
        <f t="shared" si="55"/>
        <v>180.29999999999998</v>
      </c>
      <c r="P279" s="66">
        <v>30.1</v>
      </c>
      <c r="Q279" s="66">
        <f t="shared" si="56"/>
        <v>150.19999999999999</v>
      </c>
      <c r="R279" s="66"/>
      <c r="S279" s="66"/>
      <c r="T279" s="66"/>
      <c r="U279" s="66"/>
      <c r="V279" s="66">
        <v>150.19999999999999</v>
      </c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7"/>
      <c r="BD279" s="67"/>
      <c r="BE279" s="67"/>
      <c r="BF279" s="67"/>
      <c r="BG279" s="67"/>
      <c r="BH279" s="67"/>
      <c r="BI279" s="67"/>
      <c r="BJ279" s="67"/>
    </row>
    <row r="280" spans="1:62" x14ac:dyDescent="0.25">
      <c r="A280" s="63"/>
      <c r="B280" s="65"/>
      <c r="C280" s="66">
        <f t="shared" si="57"/>
        <v>0</v>
      </c>
      <c r="D280" s="66"/>
      <c r="E280" s="66"/>
      <c r="F280" s="66"/>
      <c r="G280" s="66"/>
      <c r="I280" s="64">
        <v>44259</v>
      </c>
      <c r="J280" s="107"/>
      <c r="K280" s="65"/>
      <c r="L280" s="69"/>
      <c r="M280" s="67" t="s">
        <v>355</v>
      </c>
      <c r="N280" s="67" t="s">
        <v>518</v>
      </c>
      <c r="O280" s="105">
        <f t="shared" si="55"/>
        <v>185</v>
      </c>
      <c r="P280" s="66"/>
      <c r="Q280" s="66">
        <f t="shared" si="56"/>
        <v>185</v>
      </c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>
        <v>185</v>
      </c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7"/>
      <c r="BD280" s="67"/>
      <c r="BE280" s="67"/>
      <c r="BF280" s="67"/>
      <c r="BG280" s="67"/>
      <c r="BH280" s="67"/>
      <c r="BI280" s="67"/>
      <c r="BJ280" s="67"/>
    </row>
    <row r="281" spans="1:62" x14ac:dyDescent="0.25">
      <c r="A281" s="63"/>
      <c r="B281" s="65"/>
      <c r="C281" s="66"/>
      <c r="D281" s="66"/>
      <c r="E281" s="66"/>
      <c r="F281" s="66"/>
      <c r="G281" s="66"/>
      <c r="I281" s="64">
        <v>44205</v>
      </c>
      <c r="J281" s="64"/>
      <c r="K281" s="65"/>
      <c r="L281" s="69"/>
      <c r="M281" s="67" t="s">
        <v>519</v>
      </c>
      <c r="N281" s="67" t="s">
        <v>520</v>
      </c>
      <c r="O281" s="105">
        <f t="shared" si="55"/>
        <v>390.05</v>
      </c>
      <c r="P281" s="66"/>
      <c r="Q281" s="66">
        <f t="shared" si="56"/>
        <v>390.05</v>
      </c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>
        <v>390.05</v>
      </c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7"/>
      <c r="BD281" s="67"/>
      <c r="BE281" s="67"/>
      <c r="BF281" s="67"/>
      <c r="BG281" s="67"/>
      <c r="BH281" s="67"/>
      <c r="BI281" s="67"/>
      <c r="BJ281" s="67"/>
    </row>
    <row r="282" spans="1:62" x14ac:dyDescent="0.25">
      <c r="A282" s="63"/>
      <c r="B282" s="65"/>
      <c r="C282" s="66"/>
      <c r="D282" s="66"/>
      <c r="E282" s="66"/>
      <c r="F282" s="66"/>
      <c r="G282" s="66"/>
      <c r="I282" s="64">
        <v>44252</v>
      </c>
      <c r="J282" s="64"/>
      <c r="K282" s="65"/>
      <c r="L282" s="96" t="s">
        <v>470</v>
      </c>
      <c r="M282" s="67" t="s">
        <v>469</v>
      </c>
      <c r="N282" s="67" t="s">
        <v>522</v>
      </c>
      <c r="O282" s="105">
        <f t="shared" si="55"/>
        <v>35.25</v>
      </c>
      <c r="P282" s="66">
        <v>5.86</v>
      </c>
      <c r="Q282" s="66">
        <f t="shared" si="56"/>
        <v>29.39</v>
      </c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>
        <v>29.39</v>
      </c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7"/>
      <c r="AW282" s="85"/>
      <c r="AX282" s="66"/>
      <c r="AY282" s="66"/>
      <c r="AZ282" s="66"/>
      <c r="BA282" s="66"/>
      <c r="BB282" s="66"/>
      <c r="BC282" s="67"/>
      <c r="BD282" s="67"/>
      <c r="BE282" s="67"/>
      <c r="BF282" s="67"/>
      <c r="BG282" s="67"/>
      <c r="BH282" s="67"/>
      <c r="BI282" s="67"/>
      <c r="BJ282" s="67"/>
    </row>
    <row r="283" spans="1:62" x14ac:dyDescent="0.25">
      <c r="A283" s="63"/>
      <c r="B283" s="65"/>
      <c r="C283" s="66"/>
      <c r="D283" s="66"/>
      <c r="E283" s="66"/>
      <c r="F283" s="66"/>
      <c r="G283" s="66"/>
      <c r="I283" s="64">
        <v>44249</v>
      </c>
      <c r="J283" s="64"/>
      <c r="K283" s="65"/>
      <c r="L283" s="96" t="s">
        <v>440</v>
      </c>
      <c r="M283" s="67" t="s">
        <v>482</v>
      </c>
      <c r="N283" s="67" t="s">
        <v>521</v>
      </c>
      <c r="O283" s="105">
        <f t="shared" si="55"/>
        <v>116.28999999999999</v>
      </c>
      <c r="P283" s="66">
        <v>19.38</v>
      </c>
      <c r="Q283" s="66">
        <f t="shared" si="56"/>
        <v>96.91</v>
      </c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>
        <v>96.91</v>
      </c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7"/>
      <c r="AW283" s="85"/>
      <c r="AX283" s="66"/>
      <c r="AY283" s="66"/>
      <c r="AZ283" s="66"/>
      <c r="BA283" s="66"/>
      <c r="BB283" s="66"/>
      <c r="BC283" s="67"/>
      <c r="BD283" s="67"/>
      <c r="BE283" s="67"/>
      <c r="BF283" s="67"/>
      <c r="BG283" s="67"/>
      <c r="BH283" s="67"/>
      <c r="BI283" s="67"/>
      <c r="BJ283" s="67"/>
    </row>
    <row r="284" spans="1:62" x14ac:dyDescent="0.25">
      <c r="A284" s="63"/>
      <c r="B284" s="65"/>
      <c r="C284" s="66"/>
      <c r="D284" s="66"/>
      <c r="E284" s="66"/>
      <c r="F284" s="66"/>
      <c r="G284" s="66"/>
      <c r="I284" s="64">
        <v>44246</v>
      </c>
      <c r="J284" s="64"/>
      <c r="K284" s="65"/>
      <c r="L284" s="65" t="s">
        <v>524</v>
      </c>
      <c r="M284" s="67" t="s">
        <v>523</v>
      </c>
      <c r="N284" s="67" t="s">
        <v>525</v>
      </c>
      <c r="O284" s="105">
        <f t="shared" si="55"/>
        <v>60.22</v>
      </c>
      <c r="P284" s="66">
        <v>10.039999999999999</v>
      </c>
      <c r="Q284" s="66">
        <f t="shared" si="56"/>
        <v>50.18</v>
      </c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>
        <v>50.18</v>
      </c>
      <c r="AS284" s="66"/>
      <c r="AT284" s="66"/>
      <c r="AU284" s="66"/>
      <c r="AV284" s="67"/>
      <c r="AW284" s="85"/>
      <c r="AX284" s="66"/>
      <c r="AY284" s="66"/>
      <c r="AZ284" s="66"/>
      <c r="BA284" s="66"/>
      <c r="BB284" s="66"/>
      <c r="BC284" s="67"/>
      <c r="BD284" s="67"/>
      <c r="BE284" s="67"/>
      <c r="BF284" s="67"/>
      <c r="BG284" s="67"/>
      <c r="BH284" s="67"/>
      <c r="BI284" s="67"/>
      <c r="BJ284" s="67"/>
    </row>
    <row r="285" spans="1:62" x14ac:dyDescent="0.25">
      <c r="A285" s="63"/>
      <c r="B285" s="65"/>
      <c r="C285" s="66"/>
      <c r="D285" s="66"/>
      <c r="E285" s="66"/>
      <c r="F285" s="66"/>
      <c r="G285" s="66"/>
      <c r="I285" s="64">
        <v>44277</v>
      </c>
      <c r="J285" s="64"/>
      <c r="K285" s="65"/>
      <c r="L285" s="65" t="s">
        <v>187</v>
      </c>
      <c r="M285" s="67" t="s">
        <v>324</v>
      </c>
      <c r="N285" s="67" t="s">
        <v>534</v>
      </c>
      <c r="O285" s="105">
        <f t="shared" si="55"/>
        <v>451.65</v>
      </c>
      <c r="P285" s="66">
        <v>75.27</v>
      </c>
      <c r="Q285" s="66">
        <f t="shared" si="56"/>
        <v>376.38</v>
      </c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>
        <v>376.38</v>
      </c>
      <c r="AN285" s="66"/>
      <c r="AO285" s="66"/>
      <c r="AP285" s="66"/>
      <c r="AQ285" s="66"/>
      <c r="AR285" s="66"/>
      <c r="AS285" s="66"/>
      <c r="AT285" s="66"/>
      <c r="AU285" s="66"/>
      <c r="AV285" s="67"/>
      <c r="AW285" s="85"/>
      <c r="AX285" s="66"/>
      <c r="AY285" s="66"/>
      <c r="AZ285" s="66"/>
      <c r="BA285" s="66"/>
      <c r="BB285" s="66"/>
      <c r="BC285" s="67"/>
      <c r="BD285" s="67"/>
      <c r="BE285" s="67"/>
      <c r="BF285" s="67"/>
      <c r="BG285" s="67"/>
      <c r="BH285" s="67"/>
      <c r="BI285" s="67"/>
      <c r="BJ285" s="67"/>
    </row>
    <row r="286" spans="1:62" hidden="1" x14ac:dyDescent="0.25">
      <c r="A286" s="63"/>
      <c r="B286" s="65"/>
      <c r="C286" s="66"/>
      <c r="D286" s="66"/>
      <c r="E286" s="66"/>
      <c r="F286" s="66"/>
      <c r="G286" s="66"/>
      <c r="I286" s="64"/>
      <c r="J286" s="64"/>
      <c r="K286" s="65"/>
      <c r="L286" s="65"/>
      <c r="M286" s="67"/>
      <c r="N286" s="67"/>
      <c r="O286" s="105">
        <f t="shared" si="55"/>
        <v>0</v>
      </c>
      <c r="P286" s="66"/>
      <c r="Q286" s="66">
        <f t="shared" si="56"/>
        <v>0</v>
      </c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7"/>
      <c r="AW286" s="85"/>
      <c r="AX286" s="66"/>
      <c r="AY286" s="66"/>
      <c r="AZ286" s="66"/>
      <c r="BA286" s="66"/>
      <c r="BB286" s="66"/>
      <c r="BC286" s="67"/>
      <c r="BD286" s="66"/>
      <c r="BE286" s="67"/>
      <c r="BF286" s="67"/>
      <c r="BG286" s="67"/>
      <c r="BH286" s="67"/>
      <c r="BI286" s="67"/>
      <c r="BJ286" s="67"/>
    </row>
    <row r="287" spans="1:62" hidden="1" x14ac:dyDescent="0.25">
      <c r="A287" s="63"/>
      <c r="B287" s="65"/>
      <c r="C287" s="66"/>
      <c r="D287" s="66"/>
      <c r="E287" s="66"/>
      <c r="F287" s="66"/>
      <c r="G287" s="66"/>
      <c r="I287" s="64"/>
      <c r="J287" s="64"/>
      <c r="K287" s="65"/>
      <c r="L287" s="65"/>
      <c r="M287" s="67"/>
      <c r="N287" s="67"/>
      <c r="O287" s="66">
        <f t="shared" si="55"/>
        <v>0</v>
      </c>
      <c r="P287" s="66"/>
      <c r="Q287" s="66">
        <f t="shared" si="56"/>
        <v>0</v>
      </c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7"/>
      <c r="AW287" s="85"/>
      <c r="AX287" s="66"/>
      <c r="AY287" s="66"/>
      <c r="AZ287" s="66"/>
      <c r="BA287" s="66"/>
      <c r="BB287" s="66"/>
      <c r="BC287" s="67"/>
      <c r="BD287" s="66"/>
      <c r="BE287" s="67"/>
      <c r="BF287" s="67"/>
      <c r="BG287" s="67"/>
      <c r="BH287" s="67"/>
      <c r="BI287" s="67"/>
      <c r="BJ287" s="67"/>
    </row>
    <row r="288" spans="1:62" hidden="1" x14ac:dyDescent="0.25">
      <c r="A288" s="63"/>
      <c r="B288" s="65"/>
      <c r="C288" s="66"/>
      <c r="D288" s="66"/>
      <c r="E288" s="66"/>
      <c r="F288" s="66"/>
      <c r="G288" s="66"/>
      <c r="I288" s="64"/>
      <c r="J288" s="64"/>
      <c r="K288" s="65"/>
      <c r="L288" s="65"/>
      <c r="M288" s="67"/>
      <c r="N288" s="67"/>
      <c r="O288" s="66">
        <f t="shared" si="55"/>
        <v>0</v>
      </c>
      <c r="P288" s="66"/>
      <c r="Q288" s="66">
        <f t="shared" si="56"/>
        <v>0</v>
      </c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7"/>
      <c r="AW288" s="85"/>
      <c r="AX288" s="66"/>
      <c r="AY288" s="66"/>
      <c r="AZ288" s="66"/>
      <c r="BA288" s="66"/>
      <c r="BB288" s="66"/>
      <c r="BC288" s="67"/>
      <c r="BD288" s="66"/>
      <c r="BE288" s="67"/>
      <c r="BF288" s="67"/>
      <c r="BG288" s="67"/>
      <c r="BH288" s="67"/>
      <c r="BI288" s="67"/>
      <c r="BJ288" s="67"/>
    </row>
    <row r="289" spans="1:62" hidden="1" x14ac:dyDescent="0.25">
      <c r="A289" s="67"/>
      <c r="B289" s="65"/>
      <c r="C289" s="66">
        <f>SUM(D289:G289)</f>
        <v>0</v>
      </c>
      <c r="D289" s="66"/>
      <c r="E289" s="66"/>
      <c r="F289" s="66"/>
      <c r="G289" s="66"/>
      <c r="I289" s="63"/>
      <c r="J289" s="64"/>
      <c r="K289" s="65"/>
      <c r="M289" s="67"/>
      <c r="N289" s="67"/>
      <c r="O289" s="66">
        <f t="shared" si="55"/>
        <v>0</v>
      </c>
      <c r="P289" s="66"/>
      <c r="Q289" s="66">
        <f t="shared" si="56"/>
        <v>0</v>
      </c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7"/>
      <c r="AW289" s="67"/>
      <c r="AX289" s="67"/>
      <c r="AY289" s="67"/>
      <c r="AZ289" s="67"/>
      <c r="BA289" s="67"/>
      <c r="BB289" s="67"/>
      <c r="BC289" s="66"/>
      <c r="BD289" s="67"/>
      <c r="BE289" s="67"/>
      <c r="BF289" s="67"/>
      <c r="BG289" s="67"/>
      <c r="BH289" s="67"/>
      <c r="BI289" s="67"/>
      <c r="BJ289" s="67"/>
    </row>
    <row r="290" spans="1:62" hidden="1" x14ac:dyDescent="0.25">
      <c r="A290" s="67"/>
      <c r="B290" s="65"/>
      <c r="C290" s="97"/>
      <c r="D290" s="97"/>
      <c r="E290" s="97"/>
      <c r="F290" s="97"/>
      <c r="G290" s="97"/>
      <c r="I290" s="63"/>
      <c r="J290" s="64"/>
      <c r="K290" s="64"/>
      <c r="L290" s="65"/>
      <c r="M290" s="67"/>
      <c r="N290" s="67"/>
      <c r="O290" s="66">
        <f t="shared" si="55"/>
        <v>0</v>
      </c>
      <c r="P290" s="97"/>
      <c r="Q290" s="66">
        <f t="shared" si="56"/>
        <v>0</v>
      </c>
      <c r="R290" s="97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  <c r="AH290" s="97"/>
      <c r="AI290" s="97"/>
      <c r="AJ290" s="97"/>
      <c r="AK290" s="97"/>
      <c r="AL290" s="97"/>
      <c r="AM290" s="97"/>
      <c r="AN290" s="97"/>
      <c r="AO290" s="97"/>
      <c r="AP290" s="97"/>
      <c r="AQ290" s="97"/>
      <c r="AR290" s="97"/>
      <c r="AS290" s="97"/>
      <c r="AT290" s="97"/>
      <c r="AU290" s="97"/>
      <c r="AV290" s="98"/>
      <c r="AW290" s="98"/>
      <c r="AX290" s="98"/>
      <c r="AY290" s="98"/>
      <c r="AZ290" s="98"/>
      <c r="BA290" s="98"/>
      <c r="BB290" s="98"/>
      <c r="BC290" s="97"/>
      <c r="BD290" s="98"/>
      <c r="BE290" s="98"/>
      <c r="BF290" s="98"/>
      <c r="BG290" s="98"/>
      <c r="BH290" s="98"/>
      <c r="BI290" s="98"/>
      <c r="BJ290" s="98"/>
    </row>
    <row r="291" spans="1:62" hidden="1" x14ac:dyDescent="0.25">
      <c r="A291" s="67"/>
      <c r="B291" s="65"/>
      <c r="C291" s="97"/>
      <c r="D291" s="97"/>
      <c r="E291" s="97"/>
      <c r="F291" s="97"/>
      <c r="G291" s="97"/>
      <c r="I291" s="63"/>
      <c r="J291" s="64"/>
      <c r="K291" s="64"/>
      <c r="L291" s="65"/>
      <c r="M291" s="67"/>
      <c r="N291" s="67"/>
      <c r="O291" s="66">
        <f t="shared" si="55"/>
        <v>0</v>
      </c>
      <c r="P291" s="97"/>
      <c r="Q291" s="66">
        <f t="shared" si="56"/>
        <v>0</v>
      </c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  <c r="AC291" s="97"/>
      <c r="AD291" s="97"/>
      <c r="AE291" s="97"/>
      <c r="AF291" s="97"/>
      <c r="AG291" s="97"/>
      <c r="AH291" s="97"/>
      <c r="AI291" s="97"/>
      <c r="AJ291" s="97"/>
      <c r="AK291" s="97"/>
      <c r="AL291" s="97"/>
      <c r="AM291" s="97"/>
      <c r="AN291" s="97"/>
      <c r="AO291" s="97"/>
      <c r="AP291" s="97"/>
      <c r="AQ291" s="97"/>
      <c r="AR291" s="97"/>
      <c r="AS291" s="97"/>
      <c r="AT291" s="97"/>
      <c r="AU291" s="97"/>
      <c r="AV291" s="98"/>
      <c r="AW291" s="98"/>
      <c r="AX291" s="98"/>
      <c r="AY291" s="98"/>
      <c r="AZ291" s="98"/>
      <c r="BA291" s="98"/>
      <c r="BB291" s="98"/>
      <c r="BC291" s="97"/>
      <c r="BD291" s="98"/>
      <c r="BE291" s="98"/>
      <c r="BF291" s="98"/>
      <c r="BG291" s="98"/>
      <c r="BH291" s="98"/>
      <c r="BI291" s="98"/>
      <c r="BJ291" s="98"/>
    </row>
    <row r="292" spans="1:62" hidden="1" x14ac:dyDescent="0.25">
      <c r="A292" s="67"/>
      <c r="B292" s="65"/>
      <c r="C292" s="97"/>
      <c r="D292" s="97"/>
      <c r="E292" s="97"/>
      <c r="F292" s="97"/>
      <c r="G292" s="97"/>
      <c r="I292" s="63"/>
      <c r="J292" s="64"/>
      <c r="K292" s="64"/>
      <c r="L292" s="65"/>
      <c r="M292" s="67"/>
      <c r="N292" s="67"/>
      <c r="O292" s="66">
        <f t="shared" si="55"/>
        <v>0</v>
      </c>
      <c r="P292" s="97"/>
      <c r="Q292" s="66">
        <f t="shared" si="56"/>
        <v>0</v>
      </c>
      <c r="R292" s="97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  <c r="AC292" s="97"/>
      <c r="AD292" s="97"/>
      <c r="AE292" s="97"/>
      <c r="AF292" s="97"/>
      <c r="AG292" s="97"/>
      <c r="AH292" s="97"/>
      <c r="AI292" s="97"/>
      <c r="AJ292" s="97"/>
      <c r="AK292" s="97"/>
      <c r="AL292" s="97"/>
      <c r="AM292" s="97"/>
      <c r="AN292" s="97"/>
      <c r="AO292" s="97"/>
      <c r="AP292" s="97"/>
      <c r="AQ292" s="97"/>
      <c r="AR292" s="97"/>
      <c r="AS292" s="97"/>
      <c r="AT292" s="97"/>
      <c r="AU292" s="97"/>
      <c r="AV292" s="98"/>
      <c r="AW292" s="98"/>
      <c r="AX292" s="98"/>
      <c r="AY292" s="98"/>
      <c r="AZ292" s="98"/>
      <c r="BA292" s="98"/>
      <c r="BB292" s="98"/>
      <c r="BC292" s="97"/>
      <c r="BD292" s="98"/>
      <c r="BE292" s="98"/>
      <c r="BF292" s="98"/>
      <c r="BG292" s="98"/>
      <c r="BH292" s="98"/>
      <c r="BI292" s="98"/>
      <c r="BJ292" s="98"/>
    </row>
    <row r="293" spans="1:62" hidden="1" x14ac:dyDescent="0.25">
      <c r="A293" s="67"/>
      <c r="B293" s="65"/>
      <c r="C293" s="97"/>
      <c r="D293" s="97"/>
      <c r="E293" s="97"/>
      <c r="F293" s="97"/>
      <c r="G293" s="97"/>
      <c r="I293" s="63"/>
      <c r="J293" s="64"/>
      <c r="K293" s="64"/>
      <c r="L293" s="65"/>
      <c r="M293" s="67"/>
      <c r="N293" s="67"/>
      <c r="O293" s="66">
        <f t="shared" si="55"/>
        <v>0</v>
      </c>
      <c r="P293" s="97"/>
      <c r="Q293" s="66">
        <f t="shared" si="56"/>
        <v>0</v>
      </c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8"/>
      <c r="AW293" s="98"/>
      <c r="AX293" s="98"/>
      <c r="AY293" s="98"/>
      <c r="AZ293" s="98"/>
      <c r="BA293" s="98"/>
      <c r="BB293" s="98"/>
      <c r="BC293" s="97"/>
      <c r="BD293" s="98"/>
      <c r="BE293" s="98"/>
      <c r="BF293" s="98"/>
      <c r="BG293" s="98"/>
      <c r="BH293" s="98"/>
      <c r="BI293" s="98"/>
      <c r="BJ293" s="98"/>
    </row>
    <row r="294" spans="1:62" hidden="1" x14ac:dyDescent="0.25">
      <c r="A294" s="67"/>
      <c r="B294" s="65"/>
      <c r="C294" s="97"/>
      <c r="D294" s="97"/>
      <c r="E294" s="97"/>
      <c r="F294" s="97"/>
      <c r="G294" s="97"/>
      <c r="I294" s="63"/>
      <c r="J294" s="64"/>
      <c r="K294" s="64"/>
      <c r="L294" s="64"/>
      <c r="M294" s="67"/>
      <c r="N294" s="6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  <c r="AA294" s="97"/>
      <c r="AB294" s="97"/>
      <c r="AC294" s="97"/>
      <c r="AD294" s="97"/>
      <c r="AE294" s="97"/>
      <c r="AF294" s="97"/>
      <c r="AG294" s="97"/>
      <c r="AH294" s="97"/>
      <c r="AI294" s="97"/>
      <c r="AJ294" s="97"/>
      <c r="AK294" s="97"/>
      <c r="AL294" s="97"/>
      <c r="AM294" s="97"/>
      <c r="AN294" s="97"/>
      <c r="AO294" s="97"/>
      <c r="AP294" s="97"/>
      <c r="AQ294" s="97"/>
      <c r="AR294" s="97"/>
      <c r="AS294" s="97"/>
      <c r="AT294" s="97"/>
      <c r="AU294" s="97"/>
      <c r="AV294" s="98"/>
      <c r="AW294" s="98"/>
      <c r="AX294" s="98"/>
      <c r="AY294" s="98"/>
      <c r="AZ294" s="98"/>
      <c r="BA294" s="98"/>
      <c r="BB294" s="98"/>
      <c r="BC294" s="97"/>
      <c r="BD294" s="98"/>
      <c r="BE294" s="98"/>
      <c r="BF294" s="98"/>
      <c r="BG294" s="98"/>
      <c r="BH294" s="98"/>
      <c r="BI294" s="98"/>
      <c r="BJ294" s="98"/>
    </row>
    <row r="295" spans="1:62" hidden="1" x14ac:dyDescent="0.25">
      <c r="A295" s="67"/>
      <c r="B295" s="65"/>
      <c r="C295" s="97"/>
      <c r="D295" s="97"/>
      <c r="E295" s="97"/>
      <c r="F295" s="97"/>
      <c r="G295" s="97"/>
      <c r="I295" s="63"/>
      <c r="J295" s="64"/>
      <c r="K295" s="64"/>
      <c r="L295" s="64"/>
      <c r="M295" s="67"/>
      <c r="N295" s="6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  <c r="AA295" s="97"/>
      <c r="AB295" s="97"/>
      <c r="AC295" s="97"/>
      <c r="AD295" s="97"/>
      <c r="AE295" s="97"/>
      <c r="AF295" s="97"/>
      <c r="AG295" s="97"/>
      <c r="AH295" s="97"/>
      <c r="AI295" s="97"/>
      <c r="AJ295" s="97"/>
      <c r="AK295" s="97"/>
      <c r="AL295" s="97"/>
      <c r="AM295" s="97"/>
      <c r="AN295" s="97"/>
      <c r="AO295" s="97"/>
      <c r="AP295" s="97"/>
      <c r="AQ295" s="97"/>
      <c r="AR295" s="97"/>
      <c r="AS295" s="97"/>
      <c r="AT295" s="97"/>
      <c r="AU295" s="97"/>
      <c r="AV295" s="98"/>
      <c r="AW295" s="98"/>
      <c r="AX295" s="98"/>
      <c r="AY295" s="98"/>
      <c r="AZ295" s="98"/>
      <c r="BA295" s="98"/>
      <c r="BB295" s="98"/>
      <c r="BC295" s="97"/>
      <c r="BD295" s="98"/>
      <c r="BE295" s="98"/>
      <c r="BF295" s="98"/>
      <c r="BG295" s="98"/>
      <c r="BH295" s="98"/>
      <c r="BI295" s="98"/>
      <c r="BJ295" s="98"/>
    </row>
    <row r="296" spans="1:62" ht="15.75" thickBot="1" x14ac:dyDescent="0.3">
      <c r="A296" s="67"/>
      <c r="B296" s="65"/>
      <c r="C296" s="68">
        <f>SUM(C268:C289)</f>
        <v>432.96</v>
      </c>
      <c r="D296" s="68">
        <f>SUM(D268:D289)</f>
        <v>0</v>
      </c>
      <c r="E296" s="68">
        <f>SUM(E268:E289)</f>
        <v>98</v>
      </c>
      <c r="F296" s="68">
        <f>SUM(F268:F289)</f>
        <v>334.96</v>
      </c>
      <c r="G296" s="68">
        <f>SUM(G268:G289)</f>
        <v>0</v>
      </c>
      <c r="I296" s="67"/>
      <c r="J296" s="65"/>
      <c r="K296" s="65"/>
      <c r="L296" s="65"/>
      <c r="M296" s="67"/>
      <c r="N296" s="67"/>
      <c r="O296" s="68">
        <f>SUM(O268:O295)</f>
        <v>7396.72</v>
      </c>
      <c r="P296" s="68">
        <f t="shared" ref="P296:BJ296" si="58">SUM(P268:P295)</f>
        <v>212.94</v>
      </c>
      <c r="Q296" s="68">
        <f t="shared" si="58"/>
        <v>7183.7800000000007</v>
      </c>
      <c r="R296" s="68">
        <f t="shared" si="58"/>
        <v>5147.08</v>
      </c>
      <c r="S296" s="68">
        <f t="shared" si="58"/>
        <v>0</v>
      </c>
      <c r="T296" s="68">
        <f t="shared" si="58"/>
        <v>0</v>
      </c>
      <c r="U296" s="68">
        <f t="shared" si="58"/>
        <v>64.760000000000005</v>
      </c>
      <c r="V296" s="68">
        <f t="shared" si="58"/>
        <v>150.19999999999999</v>
      </c>
      <c r="W296" s="68">
        <f t="shared" si="58"/>
        <v>0</v>
      </c>
      <c r="X296" s="68">
        <f t="shared" si="58"/>
        <v>0</v>
      </c>
      <c r="Y296" s="68">
        <f t="shared" si="58"/>
        <v>0</v>
      </c>
      <c r="Z296" s="68">
        <f t="shared" si="58"/>
        <v>40</v>
      </c>
      <c r="AA296" s="68">
        <f t="shared" si="58"/>
        <v>0</v>
      </c>
      <c r="AB296" s="68">
        <f t="shared" si="58"/>
        <v>0</v>
      </c>
      <c r="AC296" s="68">
        <f t="shared" si="58"/>
        <v>0</v>
      </c>
      <c r="AD296" s="68">
        <f t="shared" si="58"/>
        <v>0</v>
      </c>
      <c r="AE296" s="68">
        <f t="shared" si="58"/>
        <v>0</v>
      </c>
      <c r="AF296" s="68">
        <f t="shared" si="58"/>
        <v>0</v>
      </c>
      <c r="AG296" s="68">
        <f t="shared" si="58"/>
        <v>300</v>
      </c>
      <c r="AH296" s="68">
        <f t="shared" si="58"/>
        <v>0</v>
      </c>
      <c r="AI296" s="68">
        <f t="shared" si="58"/>
        <v>721.26</v>
      </c>
      <c r="AJ296" s="68">
        <f t="shared" si="58"/>
        <v>0</v>
      </c>
      <c r="AK296" s="68">
        <f t="shared" si="58"/>
        <v>0</v>
      </c>
      <c r="AL296" s="68">
        <f t="shared" si="58"/>
        <v>12.99</v>
      </c>
      <c r="AM296" s="68">
        <f t="shared" si="58"/>
        <v>376.38</v>
      </c>
      <c r="AN296" s="68">
        <f t="shared" si="58"/>
        <v>31.43</v>
      </c>
      <c r="AO296" s="68">
        <f t="shared" si="58"/>
        <v>0</v>
      </c>
      <c r="AP296" s="68">
        <f t="shared" si="58"/>
        <v>0</v>
      </c>
      <c r="AQ296" s="68">
        <f t="shared" si="58"/>
        <v>0</v>
      </c>
      <c r="AR296" s="68">
        <f t="shared" si="58"/>
        <v>50.18</v>
      </c>
      <c r="AS296" s="68">
        <f t="shared" si="58"/>
        <v>0</v>
      </c>
      <c r="AT296" s="68">
        <f t="shared" si="58"/>
        <v>4.5</v>
      </c>
      <c r="AU296" s="68">
        <f t="shared" si="58"/>
        <v>285</v>
      </c>
      <c r="AV296" s="68">
        <f t="shared" si="58"/>
        <v>0</v>
      </c>
      <c r="AW296" s="68">
        <f t="shared" si="58"/>
        <v>0</v>
      </c>
      <c r="AX296" s="68">
        <f t="shared" si="58"/>
        <v>0</v>
      </c>
      <c r="AY296" s="68">
        <f t="shared" si="58"/>
        <v>0</v>
      </c>
      <c r="AZ296" s="68">
        <f t="shared" si="58"/>
        <v>0</v>
      </c>
      <c r="BA296" s="68">
        <f t="shared" si="58"/>
        <v>0</v>
      </c>
      <c r="BB296" s="68">
        <f t="shared" si="58"/>
        <v>0</v>
      </c>
      <c r="BC296" s="68">
        <f t="shared" si="58"/>
        <v>0</v>
      </c>
      <c r="BD296" s="68">
        <f t="shared" si="58"/>
        <v>0</v>
      </c>
      <c r="BE296" s="68">
        <f t="shared" si="58"/>
        <v>0</v>
      </c>
      <c r="BF296" s="68">
        <f t="shared" si="58"/>
        <v>0</v>
      </c>
      <c r="BG296" s="68">
        <f t="shared" si="58"/>
        <v>0</v>
      </c>
      <c r="BH296" s="68">
        <f t="shared" si="58"/>
        <v>0</v>
      </c>
      <c r="BI296" s="68">
        <f t="shared" si="58"/>
        <v>0</v>
      </c>
      <c r="BJ296" s="68">
        <f t="shared" si="58"/>
        <v>0</v>
      </c>
    </row>
    <row r="297" spans="1:62" ht="15.75" thickTop="1" x14ac:dyDescent="0.25"/>
  </sheetData>
  <pageMargins left="0.7" right="0.7" top="0.75" bottom="0.75" header="0.3" footer="0.3"/>
  <pageSetup paperSize="9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54"/>
  <sheetViews>
    <sheetView zoomScale="90" zoomScaleNormal="90" workbookViewId="0">
      <pane xSplit="5" ySplit="5" topLeftCell="F108" activePane="bottomRight" state="frozen"/>
      <selection pane="topRight" activeCell="F1" sqref="F1"/>
      <selection pane="bottomLeft" activeCell="A6" sqref="A6"/>
      <selection pane="bottomRight" activeCell="J13" sqref="J13"/>
    </sheetView>
  </sheetViews>
  <sheetFormatPr defaultRowHeight="15" x14ac:dyDescent="0.25"/>
  <cols>
    <col min="7" max="7" width="5.28515625" customWidth="1"/>
    <col min="8" max="8" width="11.5703125" style="35" customWidth="1"/>
    <col min="9" max="19" width="11.5703125" style="1" customWidth="1"/>
    <col min="20" max="20" width="10.5703125" customWidth="1"/>
    <col min="21" max="21" width="2.140625" customWidth="1"/>
    <col min="25" max="25" width="2.140625" customWidth="1"/>
    <col min="26" max="26" width="11.5703125" customWidth="1"/>
  </cols>
  <sheetData>
    <row r="1" spans="1:26" ht="26.25" x14ac:dyDescent="0.4">
      <c r="F1" s="109" t="s">
        <v>138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4" spans="1:26" x14ac:dyDescent="0.25">
      <c r="T4" s="31" t="s">
        <v>111</v>
      </c>
      <c r="V4" s="28" t="s">
        <v>115</v>
      </c>
      <c r="W4" s="28" t="s">
        <v>116</v>
      </c>
      <c r="X4" s="41" t="s">
        <v>118</v>
      </c>
      <c r="Z4" s="33" t="s">
        <v>111</v>
      </c>
    </row>
    <row r="5" spans="1:26" x14ac:dyDescent="0.25">
      <c r="H5" s="27" t="s">
        <v>101</v>
      </c>
      <c r="I5" s="27" t="s">
        <v>0</v>
      </c>
      <c r="J5" s="27" t="s">
        <v>20</v>
      </c>
      <c r="K5" s="27" t="s">
        <v>102</v>
      </c>
      <c r="L5" s="27" t="s">
        <v>103</v>
      </c>
      <c r="M5" s="27" t="s">
        <v>104</v>
      </c>
      <c r="N5" s="27" t="s">
        <v>105</v>
      </c>
      <c r="O5" s="27" t="s">
        <v>106</v>
      </c>
      <c r="P5" s="27" t="s">
        <v>107</v>
      </c>
      <c r="Q5" s="27" t="s">
        <v>108</v>
      </c>
      <c r="R5" s="27" t="s">
        <v>109</v>
      </c>
      <c r="S5" s="30" t="s">
        <v>110</v>
      </c>
      <c r="T5" s="32" t="s">
        <v>2</v>
      </c>
      <c r="V5" s="29" t="s">
        <v>112</v>
      </c>
      <c r="W5" s="29" t="s">
        <v>117</v>
      </c>
      <c r="X5" s="29" t="s">
        <v>112</v>
      </c>
      <c r="Z5" s="34" t="s">
        <v>113</v>
      </c>
    </row>
    <row r="6" spans="1:26" ht="21" x14ac:dyDescent="0.35">
      <c r="A6" s="19" t="s">
        <v>55</v>
      </c>
      <c r="B6" s="19" t="s">
        <v>56</v>
      </c>
      <c r="C6" s="20"/>
      <c r="D6" s="20"/>
      <c r="E6" s="20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36"/>
      <c r="U6" s="36"/>
      <c r="V6" s="36"/>
      <c r="W6" s="36"/>
      <c r="X6" s="36"/>
    </row>
    <row r="7" spans="1:26" x14ac:dyDescent="0.25"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36"/>
      <c r="U7" s="36"/>
      <c r="V7" s="36"/>
      <c r="W7" s="36"/>
      <c r="X7" s="36"/>
    </row>
    <row r="8" spans="1:26" x14ac:dyDescent="0.25">
      <c r="C8" t="s">
        <v>114</v>
      </c>
      <c r="H8" s="71"/>
      <c r="I8" s="71"/>
      <c r="J8" s="71"/>
      <c r="K8" s="71"/>
      <c r="L8" s="71"/>
      <c r="M8" s="73"/>
      <c r="N8" s="71"/>
      <c r="O8" s="71">
        <v>37669</v>
      </c>
      <c r="P8" s="71"/>
      <c r="Q8" s="71"/>
      <c r="R8" s="71"/>
      <c r="S8" s="71"/>
      <c r="T8" s="39">
        <f t="shared" ref="T8:T15" si="0">SUM(H8:S8)</f>
        <v>37669</v>
      </c>
      <c r="U8" s="36"/>
      <c r="V8" s="36">
        <v>37000</v>
      </c>
      <c r="W8" s="36">
        <v>490</v>
      </c>
      <c r="X8" s="36">
        <f>SUM(V8:W8)</f>
        <v>37490</v>
      </c>
      <c r="Z8">
        <f t="shared" ref="Z8:Z15" si="1">+X8-T8</f>
        <v>-179</v>
      </c>
    </row>
    <row r="9" spans="1:26" x14ac:dyDescent="0.25">
      <c r="C9" t="s">
        <v>57</v>
      </c>
      <c r="H9" s="71"/>
      <c r="I9" s="71"/>
      <c r="J9" s="73"/>
      <c r="K9" s="71">
        <v>315</v>
      </c>
      <c r="L9" s="71"/>
      <c r="M9" s="71"/>
      <c r="N9" s="71"/>
      <c r="O9" s="71"/>
      <c r="P9" s="71"/>
      <c r="Q9" s="71"/>
      <c r="R9" s="71"/>
      <c r="S9" s="71"/>
      <c r="T9" s="39">
        <f t="shared" si="0"/>
        <v>315</v>
      </c>
      <c r="U9" s="36"/>
      <c r="V9" s="36">
        <v>300</v>
      </c>
      <c r="W9" s="36"/>
      <c r="X9" s="36">
        <f t="shared" ref="X9:X15" si="2">SUM(V9:W9)</f>
        <v>300</v>
      </c>
      <c r="Z9">
        <f t="shared" si="1"/>
        <v>-15</v>
      </c>
    </row>
    <row r="10" spans="1:26" x14ac:dyDescent="0.25">
      <c r="C10" t="s">
        <v>58</v>
      </c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39">
        <f t="shared" si="0"/>
        <v>0</v>
      </c>
      <c r="U10" s="36"/>
      <c r="V10" s="36"/>
      <c r="W10" s="36"/>
      <c r="X10" s="36">
        <f t="shared" si="2"/>
        <v>0</v>
      </c>
      <c r="Z10">
        <f t="shared" si="1"/>
        <v>0</v>
      </c>
    </row>
    <row r="11" spans="1:26" x14ac:dyDescent="0.25">
      <c r="C11" t="s">
        <v>59</v>
      </c>
      <c r="H11" s="71">
        <v>86450</v>
      </c>
      <c r="I11" s="71"/>
      <c r="J11" s="71"/>
      <c r="K11" s="71">
        <v>86450</v>
      </c>
      <c r="L11" s="71"/>
      <c r="M11" s="71"/>
      <c r="N11" s="71"/>
      <c r="O11" s="71"/>
      <c r="P11" s="71"/>
      <c r="Q11" s="71"/>
      <c r="R11" s="71"/>
      <c r="S11" s="71"/>
      <c r="T11" s="39">
        <f t="shared" si="0"/>
        <v>172900</v>
      </c>
      <c r="U11" s="36"/>
      <c r="V11" s="36">
        <v>172900</v>
      </c>
      <c r="W11" s="36"/>
      <c r="X11" s="36">
        <f t="shared" si="2"/>
        <v>172900</v>
      </c>
      <c r="Z11">
        <f t="shared" si="1"/>
        <v>0</v>
      </c>
    </row>
    <row r="12" spans="1:26" x14ac:dyDescent="0.25">
      <c r="C12" t="s">
        <v>60</v>
      </c>
      <c r="H12" s="71">
        <v>5484</v>
      </c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39">
        <f t="shared" si="0"/>
        <v>5484</v>
      </c>
      <c r="U12" s="36"/>
      <c r="V12" s="36">
        <v>5500</v>
      </c>
      <c r="W12" s="36"/>
      <c r="X12" s="36">
        <f t="shared" si="2"/>
        <v>5500</v>
      </c>
      <c r="Z12">
        <f t="shared" si="1"/>
        <v>16</v>
      </c>
    </row>
    <row r="13" spans="1:26" x14ac:dyDescent="0.25">
      <c r="C13" t="s">
        <v>1</v>
      </c>
      <c r="H13" s="71">
        <v>384</v>
      </c>
      <c r="I13" s="71">
        <v>73</v>
      </c>
      <c r="J13" s="71"/>
      <c r="K13" s="71">
        <v>232</v>
      </c>
      <c r="L13" s="71">
        <v>301</v>
      </c>
      <c r="M13" s="71">
        <v>648</v>
      </c>
      <c r="N13" s="71">
        <v>869</v>
      </c>
      <c r="O13" s="71">
        <v>682</v>
      </c>
      <c r="P13" s="71">
        <v>598</v>
      </c>
      <c r="Q13" s="71">
        <v>607</v>
      </c>
      <c r="R13" s="71">
        <v>125</v>
      </c>
      <c r="S13" s="71">
        <v>98</v>
      </c>
      <c r="T13" s="39">
        <f t="shared" si="0"/>
        <v>4617</v>
      </c>
      <c r="U13" s="36"/>
      <c r="V13" s="36">
        <v>8000</v>
      </c>
      <c r="W13" s="36">
        <v>-3000</v>
      </c>
      <c r="X13" s="36">
        <f t="shared" si="2"/>
        <v>5000</v>
      </c>
      <c r="Z13">
        <f t="shared" si="1"/>
        <v>383</v>
      </c>
    </row>
    <row r="14" spans="1:26" x14ac:dyDescent="0.25">
      <c r="C14" t="s">
        <v>61</v>
      </c>
      <c r="H14" s="71">
        <v>714</v>
      </c>
      <c r="I14" s="71"/>
      <c r="J14" s="71"/>
      <c r="K14" s="71">
        <v>323</v>
      </c>
      <c r="L14" s="71"/>
      <c r="M14" s="71"/>
      <c r="N14" s="71">
        <v>75</v>
      </c>
      <c r="O14" s="71">
        <v>1535</v>
      </c>
      <c r="P14" s="71">
        <v>75</v>
      </c>
      <c r="Q14" s="71"/>
      <c r="R14" s="71"/>
      <c r="S14" s="71"/>
      <c r="T14" s="39">
        <f t="shared" si="0"/>
        <v>2722</v>
      </c>
      <c r="U14" s="36"/>
      <c r="V14" s="36">
        <v>300</v>
      </c>
      <c r="W14" s="36">
        <v>2300</v>
      </c>
      <c r="X14" s="36">
        <f t="shared" si="2"/>
        <v>2600</v>
      </c>
      <c r="Z14">
        <f t="shared" si="1"/>
        <v>-122</v>
      </c>
    </row>
    <row r="15" spans="1:26" x14ac:dyDescent="0.25">
      <c r="C15" t="s">
        <v>8</v>
      </c>
      <c r="H15" s="71"/>
      <c r="I15" s="71"/>
      <c r="J15" s="71"/>
      <c r="K15" s="71"/>
      <c r="L15" s="71"/>
      <c r="M15" s="71"/>
      <c r="N15" s="71"/>
      <c r="O15" s="71">
        <v>775</v>
      </c>
      <c r="P15" s="71"/>
      <c r="Q15" s="71"/>
      <c r="R15" s="71"/>
      <c r="S15" s="71"/>
      <c r="T15" s="39">
        <f t="shared" si="0"/>
        <v>775</v>
      </c>
      <c r="U15" s="36"/>
      <c r="V15" s="36">
        <v>750</v>
      </c>
      <c r="W15" s="36"/>
      <c r="X15" s="36">
        <f t="shared" si="2"/>
        <v>750</v>
      </c>
      <c r="Z15">
        <f t="shared" si="1"/>
        <v>-25</v>
      </c>
    </row>
    <row r="16" spans="1:26" ht="19.5" thickBot="1" x14ac:dyDescent="0.35">
      <c r="A16" s="46" t="s">
        <v>120</v>
      </c>
      <c r="H16" s="72">
        <f t="shared" ref="H16:T16" si="3">SUM(H8:H15)</f>
        <v>93032</v>
      </c>
      <c r="I16" s="72">
        <f t="shared" si="3"/>
        <v>73</v>
      </c>
      <c r="J16" s="72">
        <f t="shared" si="3"/>
        <v>0</v>
      </c>
      <c r="K16" s="72">
        <f t="shared" si="3"/>
        <v>87320</v>
      </c>
      <c r="L16" s="72">
        <f t="shared" si="3"/>
        <v>301</v>
      </c>
      <c r="M16" s="72">
        <f>SUM(M8:M15)</f>
        <v>648</v>
      </c>
      <c r="N16" s="72">
        <f>SUM(N8:N15)</f>
        <v>944</v>
      </c>
      <c r="O16" s="72">
        <f t="shared" si="3"/>
        <v>40661</v>
      </c>
      <c r="P16" s="72">
        <f t="shared" si="3"/>
        <v>673</v>
      </c>
      <c r="Q16" s="72">
        <f t="shared" si="3"/>
        <v>607</v>
      </c>
      <c r="R16" s="72">
        <f t="shared" si="3"/>
        <v>125</v>
      </c>
      <c r="S16" s="72">
        <f t="shared" si="3"/>
        <v>98</v>
      </c>
      <c r="T16" s="40">
        <f t="shared" si="3"/>
        <v>224482</v>
      </c>
      <c r="U16" s="36"/>
      <c r="V16" s="37">
        <f>SUM(V8:V15)</f>
        <v>224750</v>
      </c>
      <c r="W16" s="37">
        <f>SUM(W8:W15)</f>
        <v>-210</v>
      </c>
      <c r="X16" s="37">
        <f>SUM(X8:X15)</f>
        <v>224540</v>
      </c>
      <c r="Z16" s="2">
        <f>SUM(Z8:Z15)</f>
        <v>58</v>
      </c>
    </row>
    <row r="17" spans="1:26" ht="15.75" thickTop="1" x14ac:dyDescent="0.25"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36"/>
      <c r="U17" s="36"/>
      <c r="V17" s="36"/>
      <c r="W17" s="36"/>
      <c r="X17" s="36"/>
    </row>
    <row r="18" spans="1:26" ht="21" x14ac:dyDescent="0.35">
      <c r="A18" s="21" t="s">
        <v>62</v>
      </c>
      <c r="B18" s="21" t="s">
        <v>63</v>
      </c>
      <c r="C18" s="22"/>
      <c r="D18" s="22"/>
      <c r="E18" s="22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36"/>
      <c r="U18" s="36"/>
      <c r="V18" s="36"/>
      <c r="W18" s="36"/>
      <c r="X18" s="36"/>
    </row>
    <row r="19" spans="1:26" x14ac:dyDescent="0.25">
      <c r="C19" t="s">
        <v>64</v>
      </c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36"/>
      <c r="U19" s="36"/>
      <c r="V19" s="36"/>
      <c r="W19" s="36"/>
      <c r="X19" s="36"/>
    </row>
    <row r="20" spans="1:26" x14ac:dyDescent="0.25">
      <c r="D20" t="s">
        <v>23</v>
      </c>
      <c r="H20" s="71"/>
      <c r="I20" s="71"/>
      <c r="J20" s="71"/>
      <c r="K20" s="71">
        <v>458</v>
      </c>
      <c r="L20" s="71"/>
      <c r="M20" s="71"/>
      <c r="N20" s="71"/>
      <c r="O20" s="71"/>
      <c r="P20" s="71"/>
      <c r="Q20" s="71"/>
      <c r="R20" s="71"/>
      <c r="S20" s="71"/>
      <c r="T20" s="39">
        <f>SUM(H20:S20)</f>
        <v>458</v>
      </c>
      <c r="U20" s="36"/>
      <c r="V20" s="36"/>
      <c r="W20" s="36"/>
      <c r="X20" s="36">
        <f>SUM(V20:W20)</f>
        <v>0</v>
      </c>
      <c r="Z20">
        <f>+X20-T20</f>
        <v>-458</v>
      </c>
    </row>
    <row r="21" spans="1:26" x14ac:dyDescent="0.25">
      <c r="D21" t="s">
        <v>3</v>
      </c>
      <c r="H21" s="71">
        <v>4578</v>
      </c>
      <c r="I21" s="71">
        <v>4578</v>
      </c>
      <c r="J21" s="71">
        <v>4578</v>
      </c>
      <c r="K21" s="71">
        <v>4578</v>
      </c>
      <c r="L21" s="71">
        <v>4578</v>
      </c>
      <c r="M21" s="71">
        <v>4664</v>
      </c>
      <c r="N21" s="71">
        <v>4876</v>
      </c>
      <c r="O21" s="71">
        <v>6635</v>
      </c>
      <c r="P21" s="71">
        <v>5147</v>
      </c>
      <c r="Q21" s="71">
        <v>5147</v>
      </c>
      <c r="R21" s="71">
        <v>5147</v>
      </c>
      <c r="S21" s="71">
        <v>5147</v>
      </c>
      <c r="T21" s="39">
        <f>SUM(H21:S21)</f>
        <v>59653</v>
      </c>
      <c r="U21" s="36"/>
      <c r="V21" s="36">
        <v>70000</v>
      </c>
      <c r="W21" s="38">
        <f>-5000-7500+3600</f>
        <v>-8900</v>
      </c>
      <c r="X21" s="36">
        <f>SUM(V21:W21)</f>
        <v>61100</v>
      </c>
      <c r="Z21">
        <f>+X21-T21</f>
        <v>1447</v>
      </c>
    </row>
    <row r="22" spans="1:26" x14ac:dyDescent="0.25">
      <c r="D22" t="s">
        <v>65</v>
      </c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39">
        <f>SUM(H22:S22)</f>
        <v>0</v>
      </c>
      <c r="U22" s="36"/>
      <c r="V22" s="36"/>
      <c r="W22" s="36"/>
      <c r="X22" s="36">
        <f>SUM(V22:W22)</f>
        <v>0</v>
      </c>
      <c r="Z22">
        <f>+X22-T22</f>
        <v>0</v>
      </c>
    </row>
    <row r="23" spans="1:26" ht="15.75" thickBot="1" x14ac:dyDescent="0.3">
      <c r="H23" s="72">
        <f t="shared" ref="H23:T23" si="4">SUM(H19:H22)</f>
        <v>4578</v>
      </c>
      <c r="I23" s="72">
        <f t="shared" si="4"/>
        <v>4578</v>
      </c>
      <c r="J23" s="72">
        <f t="shared" si="4"/>
        <v>4578</v>
      </c>
      <c r="K23" s="72">
        <f t="shared" si="4"/>
        <v>5036</v>
      </c>
      <c r="L23" s="72">
        <f t="shared" si="4"/>
        <v>4578</v>
      </c>
      <c r="M23" s="72">
        <f t="shared" si="4"/>
        <v>4664</v>
      </c>
      <c r="N23" s="72">
        <f t="shared" si="4"/>
        <v>4876</v>
      </c>
      <c r="O23" s="72">
        <f t="shared" si="4"/>
        <v>6635</v>
      </c>
      <c r="P23" s="72">
        <f t="shared" si="4"/>
        <v>5147</v>
      </c>
      <c r="Q23" s="72">
        <f t="shared" si="4"/>
        <v>5147</v>
      </c>
      <c r="R23" s="72">
        <f t="shared" si="4"/>
        <v>5147</v>
      </c>
      <c r="S23" s="72">
        <f t="shared" si="4"/>
        <v>5147</v>
      </c>
      <c r="T23" s="40">
        <f t="shared" si="4"/>
        <v>60111</v>
      </c>
      <c r="U23" s="36"/>
      <c r="V23" s="37">
        <f>SUM(V19:V22)</f>
        <v>70000</v>
      </c>
      <c r="W23" s="37">
        <f>SUM(W19:W22)</f>
        <v>-8900</v>
      </c>
      <c r="X23" s="37">
        <f>SUM(X19:X22)</f>
        <v>61100</v>
      </c>
      <c r="Z23" s="2">
        <f>SUM(Z19:Z22)</f>
        <v>989</v>
      </c>
    </row>
    <row r="24" spans="1:26" ht="15.75" thickTop="1" x14ac:dyDescent="0.25">
      <c r="B24" s="23" t="s">
        <v>66</v>
      </c>
      <c r="C24" s="23"/>
      <c r="D24" s="23"/>
      <c r="E24" s="23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36"/>
      <c r="U24" s="36"/>
      <c r="V24" s="36"/>
      <c r="W24" s="36"/>
      <c r="X24" s="36"/>
    </row>
    <row r="25" spans="1:26" x14ac:dyDescent="0.25">
      <c r="C25" t="s">
        <v>4</v>
      </c>
      <c r="H25" s="71"/>
      <c r="I25" s="73"/>
      <c r="J25" s="71">
        <v>1598</v>
      </c>
      <c r="K25" s="71"/>
      <c r="L25" s="71"/>
      <c r="M25" s="71"/>
      <c r="N25" s="71"/>
      <c r="O25" s="71"/>
      <c r="P25" s="71"/>
      <c r="Q25" s="71"/>
      <c r="R25" s="71"/>
      <c r="S25" s="71"/>
      <c r="T25" s="39">
        <f t="shared" ref="T25:T49" si="5">SUM(H25:S25)</f>
        <v>1598</v>
      </c>
      <c r="U25" s="36"/>
      <c r="V25" s="36">
        <v>5000</v>
      </c>
      <c r="W25" s="36">
        <v>-3400</v>
      </c>
      <c r="X25" s="36">
        <f t="shared" ref="X25:X49" si="6">SUM(V25:W25)</f>
        <v>1600</v>
      </c>
      <c r="Z25">
        <f t="shared" ref="Z25:Z49" si="7">+X25-T25</f>
        <v>2</v>
      </c>
    </row>
    <row r="26" spans="1:26" x14ac:dyDescent="0.25">
      <c r="C26" t="s">
        <v>67</v>
      </c>
      <c r="H26" s="71">
        <v>82</v>
      </c>
      <c r="I26" s="71">
        <v>82</v>
      </c>
      <c r="J26" s="71">
        <v>40</v>
      </c>
      <c r="K26" s="71">
        <v>40</v>
      </c>
      <c r="L26" s="71">
        <v>40</v>
      </c>
      <c r="M26" s="71">
        <v>8</v>
      </c>
      <c r="N26" s="71">
        <v>8</v>
      </c>
      <c r="O26" s="71">
        <v>8</v>
      </c>
      <c r="P26" s="71">
        <v>8</v>
      </c>
      <c r="Q26" s="71">
        <v>65</v>
      </c>
      <c r="R26" s="71">
        <v>65</v>
      </c>
      <c r="S26" s="71">
        <v>65</v>
      </c>
      <c r="T26" s="39">
        <f t="shared" si="5"/>
        <v>511</v>
      </c>
      <c r="U26" s="36"/>
      <c r="V26" s="36">
        <v>950</v>
      </c>
      <c r="W26" s="36">
        <v>-350</v>
      </c>
      <c r="X26" s="36">
        <f t="shared" si="6"/>
        <v>600</v>
      </c>
      <c r="Z26">
        <f t="shared" si="7"/>
        <v>89</v>
      </c>
    </row>
    <row r="27" spans="1:26" x14ac:dyDescent="0.25">
      <c r="C27" t="s">
        <v>68</v>
      </c>
      <c r="H27" s="71"/>
      <c r="I27" s="71"/>
      <c r="J27" s="71">
        <v>141</v>
      </c>
      <c r="K27" s="71"/>
      <c r="L27" s="71"/>
      <c r="M27" s="71">
        <v>139</v>
      </c>
      <c r="N27" s="71"/>
      <c r="O27" s="71"/>
      <c r="P27" s="71">
        <v>161</v>
      </c>
      <c r="Q27" s="71"/>
      <c r="R27" s="71"/>
      <c r="S27" s="71">
        <v>150</v>
      </c>
      <c r="T27" s="39">
        <f t="shared" si="5"/>
        <v>591</v>
      </c>
      <c r="U27" s="36"/>
      <c r="V27" s="36">
        <v>650</v>
      </c>
      <c r="W27" s="36"/>
      <c r="X27" s="36">
        <f t="shared" si="6"/>
        <v>650</v>
      </c>
      <c r="Z27">
        <f t="shared" si="7"/>
        <v>59</v>
      </c>
    </row>
    <row r="28" spans="1:26" x14ac:dyDescent="0.25">
      <c r="C28" s="24" t="s">
        <v>26</v>
      </c>
      <c r="D28" s="24"/>
      <c r="E28" s="24"/>
      <c r="H28" s="73"/>
      <c r="I28" s="73"/>
      <c r="J28" s="71">
        <v>0</v>
      </c>
      <c r="K28" s="71"/>
      <c r="L28" s="71"/>
      <c r="M28" s="71"/>
      <c r="N28" s="71"/>
      <c r="O28" s="71"/>
      <c r="P28" s="71"/>
      <c r="Q28" s="71"/>
      <c r="R28" s="71">
        <v>31</v>
      </c>
      <c r="S28" s="71"/>
      <c r="T28" s="39">
        <f>SUM(J28:S28)</f>
        <v>31</v>
      </c>
      <c r="U28" s="36"/>
      <c r="V28" s="36">
        <v>800</v>
      </c>
      <c r="W28" s="36">
        <v>-600</v>
      </c>
      <c r="X28" s="36">
        <f t="shared" si="6"/>
        <v>200</v>
      </c>
      <c r="Z28">
        <f t="shared" si="7"/>
        <v>169</v>
      </c>
    </row>
    <row r="29" spans="1:26" x14ac:dyDescent="0.25">
      <c r="C29" s="24" t="s">
        <v>19</v>
      </c>
      <c r="D29" s="24"/>
      <c r="E29" s="24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>
        <v>0</v>
      </c>
      <c r="T29" s="39">
        <f t="shared" si="5"/>
        <v>0</v>
      </c>
      <c r="U29" s="36"/>
      <c r="V29" s="36">
        <v>700</v>
      </c>
      <c r="W29" s="36"/>
      <c r="X29" s="36">
        <f t="shared" si="6"/>
        <v>700</v>
      </c>
      <c r="Z29">
        <f t="shared" si="7"/>
        <v>700</v>
      </c>
    </row>
    <row r="30" spans="1:26" x14ac:dyDescent="0.25">
      <c r="C30" s="25" t="s">
        <v>69</v>
      </c>
      <c r="D30" s="24"/>
      <c r="E30" s="24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39"/>
      <c r="U30" s="36"/>
      <c r="V30" s="36"/>
      <c r="W30" s="36"/>
      <c r="X30" s="36"/>
      <c r="Z30">
        <f t="shared" si="7"/>
        <v>0</v>
      </c>
    </row>
    <row r="31" spans="1:26" x14ac:dyDescent="0.25">
      <c r="C31" s="24" t="s">
        <v>70</v>
      </c>
      <c r="D31" s="24"/>
      <c r="E31" s="24"/>
      <c r="H31" s="71">
        <v>10</v>
      </c>
      <c r="I31" s="71">
        <v>10</v>
      </c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39">
        <f t="shared" si="5"/>
        <v>20</v>
      </c>
      <c r="U31" s="36"/>
      <c r="V31" s="36">
        <v>180</v>
      </c>
      <c r="W31" s="36">
        <v>-160</v>
      </c>
      <c r="X31" s="36">
        <f t="shared" si="6"/>
        <v>20</v>
      </c>
      <c r="Z31">
        <f t="shared" si="7"/>
        <v>0</v>
      </c>
    </row>
    <row r="32" spans="1:26" x14ac:dyDescent="0.25">
      <c r="C32" s="24" t="s">
        <v>71</v>
      </c>
      <c r="D32" s="24"/>
      <c r="E32" s="24"/>
      <c r="H32" s="73"/>
      <c r="I32" s="73"/>
      <c r="J32" s="71">
        <v>0</v>
      </c>
      <c r="K32" s="71"/>
      <c r="L32" s="71"/>
      <c r="M32" s="71"/>
      <c r="N32" s="71"/>
      <c r="O32" s="71"/>
      <c r="P32" s="71"/>
      <c r="Q32" s="71"/>
      <c r="R32" s="71"/>
      <c r="S32" s="71"/>
      <c r="T32" s="39">
        <f>SUM(J32:S32)</f>
        <v>0</v>
      </c>
      <c r="U32" s="36"/>
      <c r="V32" s="36">
        <v>920</v>
      </c>
      <c r="W32" s="36">
        <v>-920</v>
      </c>
      <c r="X32" s="36">
        <f t="shared" si="6"/>
        <v>0</v>
      </c>
      <c r="Z32">
        <f t="shared" si="7"/>
        <v>0</v>
      </c>
    </row>
    <row r="33" spans="3:26" x14ac:dyDescent="0.25">
      <c r="C33" s="24" t="s">
        <v>72</v>
      </c>
      <c r="D33" s="24"/>
      <c r="E33" s="24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>
        <v>0</v>
      </c>
      <c r="T33" s="39">
        <f t="shared" si="5"/>
        <v>0</v>
      </c>
      <c r="U33" s="36"/>
      <c r="V33" s="36">
        <v>60</v>
      </c>
      <c r="W33" s="36"/>
      <c r="X33" s="36">
        <f t="shared" si="6"/>
        <v>60</v>
      </c>
      <c r="Z33">
        <f t="shared" si="7"/>
        <v>60</v>
      </c>
    </row>
    <row r="34" spans="3:26" x14ac:dyDescent="0.25">
      <c r="C34" s="24" t="s">
        <v>22</v>
      </c>
      <c r="D34" s="24"/>
      <c r="E34" s="24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>
        <v>40</v>
      </c>
      <c r="T34" s="39">
        <f t="shared" si="5"/>
        <v>40</v>
      </c>
      <c r="U34" s="36"/>
      <c r="V34" s="36">
        <v>40</v>
      </c>
      <c r="W34" s="36"/>
      <c r="X34" s="36">
        <f t="shared" si="6"/>
        <v>40</v>
      </c>
      <c r="Z34">
        <f t="shared" si="7"/>
        <v>0</v>
      </c>
    </row>
    <row r="35" spans="3:26" x14ac:dyDescent="0.25">
      <c r="C35" s="25" t="s">
        <v>73</v>
      </c>
      <c r="D35" s="24"/>
      <c r="E35" s="24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39"/>
      <c r="U35" s="36"/>
      <c r="V35" s="36"/>
      <c r="W35" s="36"/>
      <c r="X35" s="36">
        <f t="shared" si="6"/>
        <v>0</v>
      </c>
      <c r="Z35">
        <f t="shared" si="7"/>
        <v>0</v>
      </c>
    </row>
    <row r="36" spans="3:26" x14ac:dyDescent="0.25">
      <c r="C36" s="24" t="s">
        <v>74</v>
      </c>
      <c r="D36" s="24"/>
      <c r="E36" s="24"/>
      <c r="H36" s="71"/>
      <c r="I36" s="73"/>
      <c r="J36" s="71"/>
      <c r="K36" s="71"/>
      <c r="L36" s="71"/>
      <c r="M36" s="71"/>
      <c r="N36" s="71"/>
      <c r="O36" s="71"/>
      <c r="P36" s="71"/>
      <c r="Q36" s="71"/>
      <c r="R36" s="71"/>
      <c r="S36" s="71">
        <v>0</v>
      </c>
      <c r="T36" s="39">
        <f t="shared" si="5"/>
        <v>0</v>
      </c>
      <c r="U36" s="36"/>
      <c r="V36" s="36">
        <v>700</v>
      </c>
      <c r="W36" s="36"/>
      <c r="X36" s="36">
        <f t="shared" si="6"/>
        <v>700</v>
      </c>
      <c r="Z36">
        <f t="shared" si="7"/>
        <v>700</v>
      </c>
    </row>
    <row r="37" spans="3:26" x14ac:dyDescent="0.25">
      <c r="C37" s="24" t="s">
        <v>253</v>
      </c>
      <c r="D37" s="24"/>
      <c r="E37" s="24"/>
      <c r="H37" s="71"/>
      <c r="I37" s="71"/>
      <c r="J37" s="71"/>
      <c r="K37" s="71"/>
      <c r="L37" s="71"/>
      <c r="M37" s="71"/>
      <c r="N37" s="71"/>
      <c r="O37" s="73"/>
      <c r="P37" s="71"/>
      <c r="Q37" s="73"/>
      <c r="R37" s="71">
        <v>250</v>
      </c>
      <c r="S37" s="71"/>
      <c r="T37" s="39">
        <f t="shared" si="5"/>
        <v>250</v>
      </c>
      <c r="U37" s="36"/>
      <c r="V37" s="36">
        <v>250</v>
      </c>
      <c r="W37" s="36"/>
      <c r="X37" s="36">
        <f t="shared" si="6"/>
        <v>250</v>
      </c>
      <c r="Z37">
        <f t="shared" si="7"/>
        <v>0</v>
      </c>
    </row>
    <row r="38" spans="3:26" x14ac:dyDescent="0.25">
      <c r="C38" s="24" t="s">
        <v>277</v>
      </c>
      <c r="D38" s="24"/>
      <c r="E38" s="24"/>
      <c r="H38" s="71"/>
      <c r="I38" s="71"/>
      <c r="J38" s="71">
        <v>95</v>
      </c>
      <c r="K38" s="71"/>
      <c r="L38" s="71"/>
      <c r="M38" s="71"/>
      <c r="N38" s="71"/>
      <c r="O38" s="71"/>
      <c r="P38" s="71"/>
      <c r="Q38" s="71"/>
      <c r="R38" s="71"/>
      <c r="S38" s="71"/>
      <c r="T38" s="39">
        <f t="shared" si="5"/>
        <v>95</v>
      </c>
      <c r="U38" s="36"/>
      <c r="V38" s="36">
        <v>0</v>
      </c>
      <c r="W38" s="36"/>
      <c r="X38" s="36">
        <f t="shared" si="6"/>
        <v>0</v>
      </c>
      <c r="Z38">
        <f t="shared" si="7"/>
        <v>-95</v>
      </c>
    </row>
    <row r="39" spans="3:26" x14ac:dyDescent="0.25">
      <c r="C39" s="25" t="s">
        <v>75</v>
      </c>
      <c r="D39" s="24"/>
      <c r="E39" s="24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39">
        <f t="shared" si="5"/>
        <v>0</v>
      </c>
      <c r="U39" s="36"/>
      <c r="V39" s="36"/>
      <c r="W39" s="36"/>
      <c r="X39" s="36">
        <f t="shared" si="6"/>
        <v>0</v>
      </c>
      <c r="Z39">
        <f t="shared" si="7"/>
        <v>0</v>
      </c>
    </row>
    <row r="40" spans="3:26" x14ac:dyDescent="0.25">
      <c r="C40" s="24" t="s">
        <v>76</v>
      </c>
      <c r="D40" s="24"/>
      <c r="E40" s="24"/>
      <c r="H40" s="71"/>
      <c r="I40" s="71">
        <v>162</v>
      </c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39">
        <f t="shared" si="5"/>
        <v>162</v>
      </c>
      <c r="U40" s="36"/>
      <c r="V40" s="36">
        <v>150</v>
      </c>
      <c r="W40" s="36"/>
      <c r="X40" s="36">
        <f t="shared" si="6"/>
        <v>150</v>
      </c>
      <c r="Z40">
        <f t="shared" si="7"/>
        <v>-12</v>
      </c>
    </row>
    <row r="41" spans="3:26" x14ac:dyDescent="0.25">
      <c r="C41" s="24" t="s">
        <v>77</v>
      </c>
      <c r="D41" s="24"/>
      <c r="E41" s="24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>
        <v>0</v>
      </c>
      <c r="T41" s="39">
        <f t="shared" si="5"/>
        <v>0</v>
      </c>
      <c r="U41" s="36"/>
      <c r="V41" s="36">
        <v>2000</v>
      </c>
      <c r="W41" s="36"/>
      <c r="X41" s="36">
        <f t="shared" si="6"/>
        <v>2000</v>
      </c>
      <c r="Z41">
        <f t="shared" si="7"/>
        <v>2000</v>
      </c>
    </row>
    <row r="42" spans="3:26" x14ac:dyDescent="0.25">
      <c r="C42" s="24" t="s">
        <v>342</v>
      </c>
      <c r="D42" s="24"/>
      <c r="E42" s="24"/>
      <c r="H42" s="71"/>
      <c r="I42" s="71"/>
      <c r="J42" s="71"/>
      <c r="K42" s="71"/>
      <c r="L42" s="71">
        <v>3000</v>
      </c>
      <c r="M42" s="71"/>
      <c r="N42" s="71">
        <v>938</v>
      </c>
      <c r="O42" s="71"/>
      <c r="P42" s="71"/>
      <c r="Q42" s="71"/>
      <c r="R42" s="71"/>
      <c r="S42" s="71"/>
      <c r="T42" s="39">
        <f t="shared" si="5"/>
        <v>3938</v>
      </c>
      <c r="U42" s="36"/>
      <c r="V42" s="36"/>
      <c r="W42" s="38">
        <v>4000</v>
      </c>
      <c r="X42" s="36">
        <f t="shared" si="6"/>
        <v>4000</v>
      </c>
      <c r="Z42">
        <f t="shared" si="7"/>
        <v>62</v>
      </c>
    </row>
    <row r="43" spans="3:26" x14ac:dyDescent="0.25">
      <c r="C43" s="24" t="s">
        <v>78</v>
      </c>
      <c r="D43" s="24"/>
      <c r="E43" s="24"/>
      <c r="H43" s="71"/>
      <c r="I43" s="71"/>
      <c r="J43" s="71"/>
      <c r="K43" s="71"/>
      <c r="L43" s="71"/>
      <c r="M43" s="71"/>
      <c r="N43" s="71"/>
      <c r="O43" s="71"/>
      <c r="P43" s="73"/>
      <c r="Q43" s="71"/>
      <c r="R43" s="71"/>
      <c r="S43" s="71"/>
      <c r="T43" s="39">
        <f t="shared" si="5"/>
        <v>0</v>
      </c>
      <c r="U43" s="36"/>
      <c r="V43" s="36">
        <v>650</v>
      </c>
      <c r="W43" s="36"/>
      <c r="X43" s="36">
        <f t="shared" si="6"/>
        <v>650</v>
      </c>
      <c r="Z43">
        <f t="shared" si="7"/>
        <v>650</v>
      </c>
    </row>
    <row r="44" spans="3:26" x14ac:dyDescent="0.25"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39">
        <f t="shared" si="5"/>
        <v>0</v>
      </c>
      <c r="U44" s="36"/>
      <c r="V44" s="36"/>
      <c r="W44" s="36"/>
      <c r="X44" s="36">
        <f t="shared" si="6"/>
        <v>0</v>
      </c>
      <c r="Z44">
        <f t="shared" si="7"/>
        <v>0</v>
      </c>
    </row>
    <row r="45" spans="3:26" x14ac:dyDescent="0.25">
      <c r="C45" t="s">
        <v>31</v>
      </c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39">
        <f t="shared" si="5"/>
        <v>0</v>
      </c>
      <c r="U45" s="36"/>
      <c r="V45" s="36">
        <v>350</v>
      </c>
      <c r="W45" s="36">
        <v>-300</v>
      </c>
      <c r="X45" s="36">
        <f t="shared" si="6"/>
        <v>50</v>
      </c>
      <c r="Z45">
        <f t="shared" si="7"/>
        <v>50</v>
      </c>
    </row>
    <row r="46" spans="3:26" x14ac:dyDescent="0.25">
      <c r="C46" t="s">
        <v>79</v>
      </c>
      <c r="H46" s="71"/>
      <c r="I46" s="71">
        <v>775</v>
      </c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39">
        <f t="shared" si="5"/>
        <v>775</v>
      </c>
      <c r="U46" s="36"/>
      <c r="V46" s="36">
        <v>800</v>
      </c>
      <c r="W46" s="36"/>
      <c r="X46" s="36">
        <f t="shared" si="6"/>
        <v>800</v>
      </c>
      <c r="Z46">
        <f t="shared" si="7"/>
        <v>25</v>
      </c>
    </row>
    <row r="47" spans="3:26" x14ac:dyDescent="0.25">
      <c r="C47" s="26" t="s">
        <v>11</v>
      </c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39">
        <f t="shared" si="5"/>
        <v>0</v>
      </c>
      <c r="U47" s="36"/>
      <c r="V47" s="36"/>
      <c r="W47" s="36"/>
      <c r="X47" s="36">
        <f t="shared" si="6"/>
        <v>0</v>
      </c>
      <c r="Z47">
        <f t="shared" si="7"/>
        <v>0</v>
      </c>
    </row>
    <row r="48" spans="3:26" x14ac:dyDescent="0.25">
      <c r="C48" t="s">
        <v>80</v>
      </c>
      <c r="H48" s="71"/>
      <c r="I48" s="71"/>
      <c r="J48" s="71"/>
      <c r="K48" s="71"/>
      <c r="L48" s="71"/>
      <c r="M48" s="71">
        <v>147</v>
      </c>
      <c r="N48" s="71"/>
      <c r="O48" s="71"/>
      <c r="P48" s="71">
        <v>73</v>
      </c>
      <c r="Q48" s="71">
        <v>50</v>
      </c>
      <c r="R48" s="71">
        <v>123</v>
      </c>
      <c r="S48" s="71"/>
      <c r="T48" s="39">
        <f t="shared" si="5"/>
        <v>393</v>
      </c>
      <c r="U48" s="36"/>
      <c r="V48" s="36">
        <v>400</v>
      </c>
      <c r="W48" s="36"/>
      <c r="X48" s="36">
        <f t="shared" si="6"/>
        <v>400</v>
      </c>
      <c r="Z48">
        <f t="shared" si="7"/>
        <v>7</v>
      </c>
    </row>
    <row r="49" spans="2:26" x14ac:dyDescent="0.25">
      <c r="C49" t="s">
        <v>5</v>
      </c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>
        <v>0</v>
      </c>
      <c r="S49" s="71">
        <v>0</v>
      </c>
      <c r="T49" s="39">
        <f t="shared" si="5"/>
        <v>0</v>
      </c>
      <c r="U49" s="36"/>
      <c r="V49" s="36">
        <v>800</v>
      </c>
      <c r="W49" s="36">
        <v>-650</v>
      </c>
      <c r="X49" s="36">
        <f t="shared" si="6"/>
        <v>150</v>
      </c>
      <c r="Z49">
        <f t="shared" si="7"/>
        <v>150</v>
      </c>
    </row>
    <row r="50" spans="2:26" ht="15.75" thickBot="1" x14ac:dyDescent="0.3">
      <c r="H50" s="72">
        <f t="shared" ref="H50:T50" si="8">SUM(H25:H49)</f>
        <v>92</v>
      </c>
      <c r="I50" s="72">
        <f t="shared" si="8"/>
        <v>1029</v>
      </c>
      <c r="J50" s="72">
        <f>SUM(J25:J49)</f>
        <v>1874</v>
      </c>
      <c r="K50" s="72">
        <f t="shared" si="8"/>
        <v>40</v>
      </c>
      <c r="L50" s="72">
        <f t="shared" si="8"/>
        <v>3040</v>
      </c>
      <c r="M50" s="72">
        <f t="shared" si="8"/>
        <v>294</v>
      </c>
      <c r="N50" s="72">
        <f t="shared" si="8"/>
        <v>946</v>
      </c>
      <c r="O50" s="72">
        <f t="shared" si="8"/>
        <v>8</v>
      </c>
      <c r="P50" s="72">
        <f t="shared" si="8"/>
        <v>242</v>
      </c>
      <c r="Q50" s="72">
        <f t="shared" si="8"/>
        <v>115</v>
      </c>
      <c r="R50" s="72">
        <f t="shared" si="8"/>
        <v>469</v>
      </c>
      <c r="S50" s="72">
        <f t="shared" si="8"/>
        <v>255</v>
      </c>
      <c r="T50" s="40">
        <f t="shared" si="8"/>
        <v>8404</v>
      </c>
      <c r="U50" s="36"/>
      <c r="V50" s="37">
        <f>SUM(V25:V49)</f>
        <v>15400</v>
      </c>
      <c r="W50" s="37">
        <f>SUM(W25:W49)</f>
        <v>-2380</v>
      </c>
      <c r="X50" s="37">
        <f>SUM(X25:X49)</f>
        <v>13020</v>
      </c>
      <c r="Z50" s="2">
        <f>SUM(Z25:Z49)</f>
        <v>4616</v>
      </c>
    </row>
    <row r="51" spans="2:26" ht="15.75" thickTop="1" x14ac:dyDescent="0.25"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36"/>
      <c r="U51" s="36"/>
      <c r="V51" s="36"/>
      <c r="W51" s="36"/>
      <c r="X51" s="36"/>
    </row>
    <row r="52" spans="2:26" x14ac:dyDescent="0.25">
      <c r="B52" s="23" t="s">
        <v>81</v>
      </c>
      <c r="C52" s="23"/>
      <c r="D52" s="23"/>
      <c r="E52" s="23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36"/>
      <c r="U52" s="36"/>
      <c r="V52" s="36"/>
      <c r="W52" s="36"/>
      <c r="X52" s="36"/>
    </row>
    <row r="53" spans="2:26" s="24" customFormat="1" x14ac:dyDescent="0.25"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39"/>
      <c r="U53" s="38"/>
      <c r="V53" s="38"/>
      <c r="W53" s="38"/>
      <c r="X53" s="38"/>
    </row>
    <row r="54" spans="2:26" s="24" customFormat="1" x14ac:dyDescent="0.25"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39"/>
      <c r="U54" s="38"/>
      <c r="V54" s="38"/>
      <c r="W54" s="38"/>
      <c r="X54" s="38"/>
    </row>
    <row r="55" spans="2:26" s="24" customFormat="1" x14ac:dyDescent="0.25"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39"/>
      <c r="U55" s="38"/>
      <c r="V55" s="38"/>
      <c r="W55" s="38"/>
      <c r="X55" s="38"/>
    </row>
    <row r="56" spans="2:26" ht="15.75" thickBot="1" x14ac:dyDescent="0.3"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40"/>
      <c r="U56" s="36"/>
      <c r="V56" s="37"/>
      <c r="W56" s="37"/>
      <c r="X56" s="37"/>
      <c r="Z56" s="2"/>
    </row>
    <row r="57" spans="2:26" ht="15.75" thickTop="1" x14ac:dyDescent="0.25">
      <c r="B57" s="23" t="s">
        <v>82</v>
      </c>
      <c r="C57" s="23"/>
      <c r="D57" s="23"/>
      <c r="E57" s="23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36"/>
      <c r="U57" s="36"/>
      <c r="V57" s="36"/>
      <c r="W57" s="36"/>
      <c r="X57" s="36"/>
    </row>
    <row r="58" spans="2:26" x14ac:dyDescent="0.25">
      <c r="C58" t="s">
        <v>83</v>
      </c>
      <c r="H58" s="71">
        <v>1373</v>
      </c>
      <c r="I58" s="71">
        <v>1279</v>
      </c>
      <c r="J58" s="71">
        <v>906</v>
      </c>
      <c r="K58" s="71">
        <v>906</v>
      </c>
      <c r="L58" s="71">
        <v>1956</v>
      </c>
      <c r="M58" s="71">
        <v>1406</v>
      </c>
      <c r="N58" s="71">
        <v>2064</v>
      </c>
      <c r="O58" s="71">
        <v>1046</v>
      </c>
      <c r="P58" s="71">
        <v>778</v>
      </c>
      <c r="Q58" s="71">
        <v>300</v>
      </c>
      <c r="R58" s="71">
        <v>300</v>
      </c>
      <c r="S58" s="71">
        <v>300</v>
      </c>
      <c r="T58" s="39">
        <f t="shared" ref="T58:T71" si="9">SUM(H58:S58)</f>
        <v>12614</v>
      </c>
      <c r="U58" s="36"/>
      <c r="V58" s="36">
        <v>12200</v>
      </c>
      <c r="W58" s="36"/>
      <c r="X58" s="36">
        <f t="shared" ref="X58:X71" si="10">SUM(V58:W58)</f>
        <v>12200</v>
      </c>
      <c r="Z58">
        <f t="shared" ref="Z58:Z71" si="11">+X58-T58</f>
        <v>-414</v>
      </c>
    </row>
    <row r="59" spans="2:26" x14ac:dyDescent="0.25">
      <c r="C59" t="s">
        <v>84</v>
      </c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>
        <v>0</v>
      </c>
      <c r="T59" s="39">
        <f t="shared" si="9"/>
        <v>0</v>
      </c>
      <c r="U59" s="36"/>
      <c r="V59" s="36">
        <v>200</v>
      </c>
      <c r="W59" s="36"/>
      <c r="X59" s="36">
        <f t="shared" si="10"/>
        <v>200</v>
      </c>
      <c r="Z59">
        <f t="shared" si="11"/>
        <v>200</v>
      </c>
    </row>
    <row r="60" spans="2:26" x14ac:dyDescent="0.25">
      <c r="C60" t="s">
        <v>85</v>
      </c>
      <c r="H60" s="71">
        <v>681</v>
      </c>
      <c r="I60" s="71">
        <v>115</v>
      </c>
      <c r="J60" s="71">
        <v>214</v>
      </c>
      <c r="K60" s="71">
        <v>282</v>
      </c>
      <c r="L60" s="71">
        <v>190</v>
      </c>
      <c r="M60" s="71">
        <v>420</v>
      </c>
      <c r="N60" s="71">
        <v>352</v>
      </c>
      <c r="O60" s="71">
        <v>102</v>
      </c>
      <c r="P60" s="71">
        <v>255</v>
      </c>
      <c r="Q60" s="71">
        <v>22</v>
      </c>
      <c r="R60" s="71">
        <v>806</v>
      </c>
      <c r="S60" s="71">
        <v>721</v>
      </c>
      <c r="T60" s="39">
        <f t="shared" si="9"/>
        <v>4160</v>
      </c>
      <c r="U60" s="36"/>
      <c r="V60" s="36">
        <v>4000</v>
      </c>
      <c r="W60" s="36"/>
      <c r="X60" s="36">
        <f t="shared" si="10"/>
        <v>4000</v>
      </c>
      <c r="Z60">
        <f t="shared" si="11"/>
        <v>-160</v>
      </c>
    </row>
    <row r="61" spans="2:26" x14ac:dyDescent="0.25">
      <c r="C61" t="s">
        <v>86</v>
      </c>
      <c r="H61" s="71">
        <v>2600</v>
      </c>
      <c r="I61" s="71"/>
      <c r="J61" s="71"/>
      <c r="K61" s="71"/>
      <c r="L61" s="71"/>
      <c r="M61" s="71"/>
      <c r="N61" s="71">
        <v>106</v>
      </c>
      <c r="O61" s="71"/>
      <c r="P61" s="71"/>
      <c r="Q61" s="71"/>
      <c r="R61" s="71"/>
      <c r="S61" s="71"/>
      <c r="T61" s="39">
        <f t="shared" si="9"/>
        <v>2706</v>
      </c>
      <c r="U61" s="36"/>
      <c r="V61" s="36">
        <v>2550</v>
      </c>
      <c r="W61" s="36"/>
      <c r="X61" s="36">
        <f t="shared" si="10"/>
        <v>2550</v>
      </c>
      <c r="Z61">
        <f t="shared" si="11"/>
        <v>-156</v>
      </c>
    </row>
    <row r="62" spans="2:26" x14ac:dyDescent="0.25">
      <c r="C62" t="s">
        <v>87</v>
      </c>
      <c r="H62" s="71">
        <v>176</v>
      </c>
      <c r="I62" s="71">
        <v>77</v>
      </c>
      <c r="J62" s="71">
        <v>167</v>
      </c>
      <c r="K62" s="71">
        <v>280</v>
      </c>
      <c r="L62" s="71">
        <v>146</v>
      </c>
      <c r="M62" s="71">
        <v>182</v>
      </c>
      <c r="N62" s="71">
        <v>212</v>
      </c>
      <c r="O62" s="71"/>
      <c r="P62" s="71"/>
      <c r="Q62" s="71"/>
      <c r="R62" s="71"/>
      <c r="S62" s="71">
        <v>0</v>
      </c>
      <c r="T62" s="39">
        <f t="shared" si="9"/>
        <v>1240</v>
      </c>
      <c r="U62" s="36"/>
      <c r="V62" s="36">
        <v>2100</v>
      </c>
      <c r="W62" s="36"/>
      <c r="X62" s="36">
        <f t="shared" si="10"/>
        <v>2100</v>
      </c>
      <c r="Z62">
        <f t="shared" si="11"/>
        <v>860</v>
      </c>
    </row>
    <row r="63" spans="2:26" x14ac:dyDescent="0.25">
      <c r="C63" t="s">
        <v>38</v>
      </c>
      <c r="H63" s="71">
        <v>57</v>
      </c>
      <c r="I63" s="71">
        <v>0</v>
      </c>
      <c r="J63" s="71"/>
      <c r="K63" s="71"/>
      <c r="L63" s="71"/>
      <c r="M63" s="71">
        <v>13</v>
      </c>
      <c r="N63" s="71">
        <v>26</v>
      </c>
      <c r="O63" s="71">
        <v>13</v>
      </c>
      <c r="P63" s="71">
        <v>13</v>
      </c>
      <c r="Q63" s="71">
        <v>13</v>
      </c>
      <c r="R63" s="71">
        <v>13</v>
      </c>
      <c r="S63" s="71">
        <v>13</v>
      </c>
      <c r="T63" s="39">
        <f t="shared" si="9"/>
        <v>161</v>
      </c>
      <c r="U63" s="36"/>
      <c r="V63" s="36">
        <v>800</v>
      </c>
      <c r="W63" s="36">
        <v>-500</v>
      </c>
      <c r="X63" s="36">
        <f t="shared" si="10"/>
        <v>300</v>
      </c>
      <c r="Z63">
        <f t="shared" si="11"/>
        <v>139</v>
      </c>
    </row>
    <row r="64" spans="2:26" x14ac:dyDescent="0.25">
      <c r="C64" t="s">
        <v>88</v>
      </c>
      <c r="H64" s="71">
        <v>225</v>
      </c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>
        <v>376</v>
      </c>
      <c r="T64" s="39">
        <f t="shared" si="9"/>
        <v>601</v>
      </c>
      <c r="U64" s="36"/>
      <c r="V64" s="36">
        <v>225</v>
      </c>
      <c r="W64" s="36">
        <v>250</v>
      </c>
      <c r="X64" s="36">
        <f t="shared" si="10"/>
        <v>475</v>
      </c>
      <c r="Z64">
        <f t="shared" si="11"/>
        <v>-126</v>
      </c>
    </row>
    <row r="65" spans="2:26" x14ac:dyDescent="0.25">
      <c r="C65" t="s">
        <v>89</v>
      </c>
      <c r="H65" s="71">
        <v>74</v>
      </c>
      <c r="I65" s="71">
        <v>74</v>
      </c>
      <c r="J65" s="71">
        <v>38</v>
      </c>
      <c r="K65" s="71">
        <v>38</v>
      </c>
      <c r="L65" s="71">
        <v>38</v>
      </c>
      <c r="M65" s="71">
        <v>40</v>
      </c>
      <c r="N65" s="71">
        <v>40</v>
      </c>
      <c r="O65" s="71">
        <v>38</v>
      </c>
      <c r="P65" s="71">
        <v>53</v>
      </c>
      <c r="Q65" s="71">
        <v>53</v>
      </c>
      <c r="R65" s="71">
        <v>31</v>
      </c>
      <c r="S65" s="71">
        <v>32</v>
      </c>
      <c r="T65" s="39">
        <f t="shared" si="9"/>
        <v>549</v>
      </c>
      <c r="U65" s="36"/>
      <c r="V65" s="36">
        <v>1150</v>
      </c>
      <c r="W65" s="36">
        <v>-600</v>
      </c>
      <c r="X65" s="36">
        <f t="shared" si="10"/>
        <v>550</v>
      </c>
      <c r="Z65">
        <f t="shared" si="11"/>
        <v>1</v>
      </c>
    </row>
    <row r="66" spans="2:26" x14ac:dyDescent="0.25">
      <c r="C66" t="s">
        <v>41</v>
      </c>
      <c r="H66" s="71">
        <v>191</v>
      </c>
      <c r="I66" s="71"/>
      <c r="J66" s="71"/>
      <c r="K66" s="71"/>
      <c r="L66" s="71"/>
      <c r="M66" s="71"/>
      <c r="N66" s="71"/>
      <c r="O66" s="71">
        <v>229</v>
      </c>
      <c r="P66" s="71"/>
      <c r="Q66" s="71">
        <v>391</v>
      </c>
      <c r="R66" s="71"/>
      <c r="S66" s="71"/>
      <c r="T66" s="39">
        <f t="shared" si="9"/>
        <v>811</v>
      </c>
      <c r="U66" s="36"/>
      <c r="V66" s="36">
        <f>3700+4500</f>
        <v>8200</v>
      </c>
      <c r="W66" s="36">
        <v>-7200</v>
      </c>
      <c r="X66" s="36">
        <f t="shared" si="10"/>
        <v>1000</v>
      </c>
      <c r="Z66">
        <f t="shared" si="11"/>
        <v>189</v>
      </c>
    </row>
    <row r="67" spans="2:26" x14ac:dyDescent="0.25">
      <c r="C67" t="s">
        <v>90</v>
      </c>
      <c r="H67" s="71"/>
      <c r="I67" s="71"/>
      <c r="J67" s="71"/>
      <c r="K67" s="71"/>
      <c r="L67" s="71"/>
      <c r="M67" s="71"/>
      <c r="N67" s="71"/>
      <c r="O67" s="71"/>
      <c r="P67" s="71"/>
      <c r="Q67" s="71">
        <v>527</v>
      </c>
      <c r="R67" s="71"/>
      <c r="S67" s="71"/>
      <c r="T67" s="39">
        <f t="shared" si="9"/>
        <v>527</v>
      </c>
      <c r="U67" s="36"/>
      <c r="V67" s="36">
        <v>650</v>
      </c>
      <c r="W67" s="36"/>
      <c r="X67" s="36">
        <f t="shared" si="10"/>
        <v>650</v>
      </c>
      <c r="Z67">
        <f t="shared" si="11"/>
        <v>123</v>
      </c>
    </row>
    <row r="68" spans="2:26" x14ac:dyDescent="0.25">
      <c r="C68" t="s">
        <v>289</v>
      </c>
      <c r="H68" s="71"/>
      <c r="I68" s="71"/>
      <c r="J68" s="71"/>
      <c r="K68" s="71"/>
      <c r="L68" s="71">
        <v>360</v>
      </c>
      <c r="M68" s="71">
        <v>750</v>
      </c>
      <c r="N68" s="71">
        <v>2000</v>
      </c>
      <c r="O68" s="71"/>
      <c r="P68" s="71"/>
      <c r="Q68" s="71"/>
      <c r="R68" s="71"/>
      <c r="S68" s="71">
        <v>0</v>
      </c>
      <c r="T68" s="39">
        <f t="shared" si="9"/>
        <v>3110</v>
      </c>
      <c r="U68" s="36"/>
      <c r="V68" s="36"/>
      <c r="W68" s="36">
        <v>4850</v>
      </c>
      <c r="X68" s="36">
        <f t="shared" si="10"/>
        <v>4850</v>
      </c>
      <c r="Z68">
        <f t="shared" si="11"/>
        <v>1740</v>
      </c>
    </row>
    <row r="69" spans="2:26" x14ac:dyDescent="0.25">
      <c r="C69" t="s">
        <v>268</v>
      </c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>
        <v>0</v>
      </c>
      <c r="T69" s="39">
        <f t="shared" si="9"/>
        <v>0</v>
      </c>
      <c r="U69" s="36"/>
      <c r="V69" s="36"/>
      <c r="W69" s="36">
        <v>5000</v>
      </c>
      <c r="X69" s="36">
        <f t="shared" si="10"/>
        <v>5000</v>
      </c>
      <c r="Z69">
        <f t="shared" si="11"/>
        <v>5000</v>
      </c>
    </row>
    <row r="70" spans="2:26" x14ac:dyDescent="0.25">
      <c r="C70" t="s">
        <v>411</v>
      </c>
      <c r="H70" s="71"/>
      <c r="I70" s="71"/>
      <c r="J70" s="71"/>
      <c r="K70" s="71"/>
      <c r="L70" s="71"/>
      <c r="M70" s="71"/>
      <c r="N70" s="71"/>
      <c r="O70" s="71"/>
      <c r="P70" s="73"/>
      <c r="Q70" s="71">
        <v>998</v>
      </c>
      <c r="R70" s="71">
        <v>28</v>
      </c>
      <c r="S70" s="71"/>
      <c r="T70" s="39">
        <f t="shared" si="9"/>
        <v>1026</v>
      </c>
      <c r="U70" s="36"/>
      <c r="V70" s="36"/>
      <c r="W70" s="36">
        <v>2000</v>
      </c>
      <c r="X70" s="36">
        <f t="shared" si="10"/>
        <v>2000</v>
      </c>
      <c r="Z70">
        <f t="shared" si="11"/>
        <v>974</v>
      </c>
    </row>
    <row r="71" spans="2:26" x14ac:dyDescent="0.25">
      <c r="C71" t="s">
        <v>91</v>
      </c>
      <c r="H71" s="71">
        <v>55</v>
      </c>
      <c r="I71" s="71">
        <v>5</v>
      </c>
      <c r="J71" s="71">
        <v>9</v>
      </c>
      <c r="K71" s="71">
        <v>51</v>
      </c>
      <c r="L71" s="71">
        <v>5</v>
      </c>
      <c r="M71" s="71">
        <v>57</v>
      </c>
      <c r="N71" s="71">
        <v>22</v>
      </c>
      <c r="O71" s="71">
        <v>38</v>
      </c>
      <c r="P71" s="71">
        <v>38</v>
      </c>
      <c r="Q71" s="71">
        <v>5</v>
      </c>
      <c r="R71" s="71">
        <v>48</v>
      </c>
      <c r="S71" s="71">
        <v>5</v>
      </c>
      <c r="T71" s="39">
        <f t="shared" si="9"/>
        <v>338</v>
      </c>
      <c r="U71" s="36"/>
      <c r="V71" s="36">
        <v>500</v>
      </c>
      <c r="W71" s="36"/>
      <c r="X71" s="36">
        <f t="shared" si="10"/>
        <v>500</v>
      </c>
      <c r="Z71">
        <f t="shared" si="11"/>
        <v>162</v>
      </c>
    </row>
    <row r="72" spans="2:26" ht="15.75" thickBot="1" x14ac:dyDescent="0.3">
      <c r="H72" s="72">
        <f t="shared" ref="H72:T72" si="12">SUM(H58:H71)</f>
        <v>5432</v>
      </c>
      <c r="I72" s="72">
        <f t="shared" si="12"/>
        <v>1550</v>
      </c>
      <c r="J72" s="72">
        <f t="shared" si="12"/>
        <v>1334</v>
      </c>
      <c r="K72" s="72">
        <f t="shared" si="12"/>
        <v>1557</v>
      </c>
      <c r="L72" s="72">
        <f t="shared" si="12"/>
        <v>2695</v>
      </c>
      <c r="M72" s="72">
        <f t="shared" si="12"/>
        <v>2868</v>
      </c>
      <c r="N72" s="72">
        <f t="shared" si="12"/>
        <v>4822</v>
      </c>
      <c r="O72" s="72">
        <f t="shared" si="12"/>
        <v>1466</v>
      </c>
      <c r="P72" s="72">
        <f t="shared" si="12"/>
        <v>1137</v>
      </c>
      <c r="Q72" s="72">
        <f t="shared" si="12"/>
        <v>2309</v>
      </c>
      <c r="R72" s="72">
        <f t="shared" si="12"/>
        <v>1226</v>
      </c>
      <c r="S72" s="72">
        <f t="shared" si="12"/>
        <v>1447</v>
      </c>
      <c r="T72" s="40">
        <f t="shared" si="12"/>
        <v>27843</v>
      </c>
      <c r="U72" s="36"/>
      <c r="V72" s="37">
        <f>SUM(V58:V71)</f>
        <v>32575</v>
      </c>
      <c r="W72" s="37">
        <f>SUM(W58:W71)</f>
        <v>3800</v>
      </c>
      <c r="X72" s="37">
        <f>SUM(X58:X71)</f>
        <v>36375</v>
      </c>
      <c r="Z72" s="2">
        <f>SUM(Z58:Z71)</f>
        <v>8532</v>
      </c>
    </row>
    <row r="73" spans="2:26" ht="15.75" thickTop="1" x14ac:dyDescent="0.25">
      <c r="B73" s="23" t="s">
        <v>92</v>
      </c>
      <c r="C73" s="23"/>
      <c r="D73" s="23"/>
      <c r="E73" s="23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36"/>
      <c r="U73" s="36"/>
      <c r="V73" s="36"/>
      <c r="W73" s="36"/>
      <c r="X73" s="36"/>
    </row>
    <row r="74" spans="2:26" x14ac:dyDescent="0.25">
      <c r="C74" t="s">
        <v>93</v>
      </c>
      <c r="H74" s="71"/>
      <c r="I74" s="71"/>
      <c r="J74" s="71"/>
      <c r="K74" s="71"/>
      <c r="L74" s="71">
        <v>531</v>
      </c>
      <c r="M74" s="71">
        <v>499</v>
      </c>
      <c r="N74" s="71"/>
      <c r="O74" s="71"/>
      <c r="P74" s="71"/>
      <c r="Q74" s="71"/>
      <c r="R74" s="71">
        <v>500</v>
      </c>
      <c r="S74" s="71">
        <v>285</v>
      </c>
      <c r="T74" s="39">
        <f t="shared" ref="T74:T84" si="13">SUM(H74:S74)</f>
        <v>1815</v>
      </c>
      <c r="U74" s="36"/>
      <c r="V74" s="36">
        <v>25000</v>
      </c>
      <c r="W74" s="36"/>
      <c r="X74" s="36">
        <f t="shared" ref="X74:X84" si="14">SUM(V74:W74)</f>
        <v>25000</v>
      </c>
      <c r="Z74">
        <f t="shared" ref="Z74:Z84" si="15">+X74-T74</f>
        <v>23185</v>
      </c>
    </row>
    <row r="75" spans="2:26" x14ac:dyDescent="0.25">
      <c r="C75" t="s">
        <v>45</v>
      </c>
      <c r="H75" s="71"/>
      <c r="I75" s="71"/>
      <c r="J75" s="71"/>
      <c r="K75" s="71"/>
      <c r="L75" s="71"/>
      <c r="M75" s="71"/>
      <c r="N75" s="71"/>
      <c r="O75" s="71"/>
      <c r="P75" s="71">
        <v>8036</v>
      </c>
      <c r="Q75" s="71"/>
      <c r="R75" s="71"/>
      <c r="S75" s="71"/>
      <c r="T75" s="39">
        <f t="shared" si="13"/>
        <v>8036</v>
      </c>
      <c r="U75" s="36"/>
      <c r="V75" s="36">
        <v>6000</v>
      </c>
      <c r="W75" s="36">
        <f>3000-600</f>
        <v>2400</v>
      </c>
      <c r="X75" s="36">
        <f t="shared" si="14"/>
        <v>8400</v>
      </c>
      <c r="Z75">
        <f t="shared" si="15"/>
        <v>364</v>
      </c>
    </row>
    <row r="76" spans="2:26" x14ac:dyDescent="0.25">
      <c r="C76" t="s">
        <v>94</v>
      </c>
      <c r="H76" s="71"/>
      <c r="I76" s="71"/>
      <c r="J76" s="71">
        <v>5740</v>
      </c>
      <c r="K76" s="71"/>
      <c r="L76" s="71"/>
      <c r="M76" s="71"/>
      <c r="N76" s="71">
        <v>0</v>
      </c>
      <c r="O76" s="71">
        <v>207</v>
      </c>
      <c r="P76" s="71"/>
      <c r="Q76" s="71"/>
      <c r="R76" s="71"/>
      <c r="S76" s="71"/>
      <c r="T76" s="39">
        <f t="shared" si="13"/>
        <v>5947</v>
      </c>
      <c r="U76" s="36"/>
      <c r="V76" s="36">
        <v>5000</v>
      </c>
      <c r="W76" s="38">
        <v>1000</v>
      </c>
      <c r="X76" s="36">
        <f t="shared" si="14"/>
        <v>6000</v>
      </c>
      <c r="Z76">
        <f t="shared" si="15"/>
        <v>53</v>
      </c>
    </row>
    <row r="77" spans="2:26" x14ac:dyDescent="0.25">
      <c r="C77" t="s">
        <v>95</v>
      </c>
      <c r="H77" s="71"/>
      <c r="I77" s="71"/>
      <c r="J77" s="71"/>
      <c r="K77" s="71"/>
      <c r="L77" s="71"/>
      <c r="M77" s="71"/>
      <c r="N77" s="71">
        <v>96</v>
      </c>
      <c r="O77" s="71"/>
      <c r="P77" s="71"/>
      <c r="Q77" s="71"/>
      <c r="R77" s="71"/>
      <c r="S77" s="71"/>
      <c r="T77" s="39">
        <f t="shared" si="13"/>
        <v>96</v>
      </c>
      <c r="U77" s="36"/>
      <c r="V77" s="36">
        <v>100</v>
      </c>
      <c r="W77" s="36"/>
      <c r="X77" s="36">
        <f t="shared" si="14"/>
        <v>100</v>
      </c>
      <c r="Z77">
        <f t="shared" si="15"/>
        <v>4</v>
      </c>
    </row>
    <row r="78" spans="2:26" x14ac:dyDescent="0.25">
      <c r="C78" t="s">
        <v>96</v>
      </c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39">
        <f t="shared" si="13"/>
        <v>0</v>
      </c>
      <c r="U78" s="36"/>
      <c r="V78" s="36">
        <v>2000</v>
      </c>
      <c r="W78" s="36">
        <v>-2000</v>
      </c>
      <c r="X78" s="36">
        <f t="shared" si="14"/>
        <v>0</v>
      </c>
      <c r="Z78">
        <f t="shared" si="15"/>
        <v>0</v>
      </c>
    </row>
    <row r="79" spans="2:26" x14ac:dyDescent="0.25">
      <c r="C79" t="s">
        <v>49</v>
      </c>
      <c r="H79" s="71"/>
      <c r="I79" s="71">
        <v>0</v>
      </c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39">
        <f t="shared" si="13"/>
        <v>0</v>
      </c>
      <c r="U79" s="36"/>
      <c r="V79" s="36">
        <v>1000</v>
      </c>
      <c r="W79" s="36">
        <v>-1000</v>
      </c>
      <c r="X79" s="36">
        <f t="shared" si="14"/>
        <v>0</v>
      </c>
      <c r="Z79">
        <f t="shared" si="15"/>
        <v>0</v>
      </c>
    </row>
    <row r="80" spans="2:26" x14ac:dyDescent="0.25">
      <c r="C80" t="s">
        <v>50</v>
      </c>
      <c r="H80" s="71"/>
      <c r="I80" s="71"/>
      <c r="J80" s="71"/>
      <c r="K80" s="71"/>
      <c r="L80" s="71"/>
      <c r="M80" s="71"/>
      <c r="N80" s="71">
        <v>746</v>
      </c>
      <c r="O80" s="71">
        <v>269</v>
      </c>
      <c r="P80" s="71"/>
      <c r="Q80" s="71"/>
      <c r="R80" s="71"/>
      <c r="S80" s="71"/>
      <c r="T80" s="39">
        <f t="shared" si="13"/>
        <v>1015</v>
      </c>
      <c r="U80" s="36"/>
      <c r="V80" s="36"/>
      <c r="W80" s="38">
        <v>1500</v>
      </c>
      <c r="X80" s="36">
        <f t="shared" si="14"/>
        <v>1500</v>
      </c>
      <c r="Z80">
        <f t="shared" si="15"/>
        <v>485</v>
      </c>
    </row>
    <row r="81" spans="1:26" x14ac:dyDescent="0.25">
      <c r="C81" t="s">
        <v>97</v>
      </c>
      <c r="H81" s="71"/>
      <c r="I81" s="71"/>
      <c r="J81" s="71"/>
      <c r="K81" s="71"/>
      <c r="L81" s="71"/>
      <c r="M81" s="71"/>
      <c r="N81" s="71">
        <v>281</v>
      </c>
      <c r="O81" s="71"/>
      <c r="P81" s="71"/>
      <c r="Q81" s="71"/>
      <c r="R81" s="71"/>
      <c r="S81" s="71">
        <v>0</v>
      </c>
      <c r="T81" s="39">
        <f t="shared" si="13"/>
        <v>281</v>
      </c>
      <c r="U81" s="36"/>
      <c r="V81" s="36">
        <v>5000</v>
      </c>
      <c r="W81" s="36"/>
      <c r="X81" s="36">
        <f t="shared" si="14"/>
        <v>5000</v>
      </c>
      <c r="Z81">
        <f t="shared" si="15"/>
        <v>4719</v>
      </c>
    </row>
    <row r="82" spans="1:26" x14ac:dyDescent="0.25">
      <c r="C82" t="s">
        <v>61</v>
      </c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39">
        <f t="shared" si="13"/>
        <v>0</v>
      </c>
      <c r="U82" s="36"/>
      <c r="V82" s="36"/>
      <c r="W82" s="36"/>
      <c r="X82" s="36">
        <f t="shared" si="14"/>
        <v>0</v>
      </c>
      <c r="Z82">
        <f t="shared" si="15"/>
        <v>0</v>
      </c>
    </row>
    <row r="83" spans="1:26" x14ac:dyDescent="0.25">
      <c r="C83" t="s">
        <v>391</v>
      </c>
      <c r="H83" s="71"/>
      <c r="I83" s="71"/>
      <c r="J83" s="71"/>
      <c r="K83" s="71"/>
      <c r="L83" s="71"/>
      <c r="M83" s="71"/>
      <c r="N83" s="71"/>
      <c r="O83" s="71">
        <v>938</v>
      </c>
      <c r="P83" s="71">
        <v>214</v>
      </c>
      <c r="Q83" s="71">
        <v>371</v>
      </c>
      <c r="R83" s="71">
        <v>787</v>
      </c>
      <c r="S83" s="71">
        <v>50</v>
      </c>
      <c r="T83" s="39">
        <f t="shared" si="13"/>
        <v>2360</v>
      </c>
      <c r="U83" s="36"/>
      <c r="V83" s="36"/>
      <c r="W83" s="38">
        <v>2761</v>
      </c>
      <c r="X83" s="36">
        <f t="shared" si="14"/>
        <v>2761</v>
      </c>
      <c r="Z83">
        <f t="shared" si="15"/>
        <v>401</v>
      </c>
    </row>
    <row r="84" spans="1:26" x14ac:dyDescent="0.25"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39">
        <f t="shared" si="13"/>
        <v>0</v>
      </c>
      <c r="U84" s="36"/>
      <c r="V84" s="36"/>
      <c r="W84" s="36"/>
      <c r="X84" s="36">
        <f t="shared" si="14"/>
        <v>0</v>
      </c>
      <c r="Z84">
        <f t="shared" si="15"/>
        <v>0</v>
      </c>
    </row>
    <row r="85" spans="1:26" ht="15.75" thickBot="1" x14ac:dyDescent="0.3">
      <c r="H85" s="72">
        <f t="shared" ref="H85:T85" si="16">SUM(H74:H84)</f>
        <v>0</v>
      </c>
      <c r="I85" s="72">
        <f t="shared" si="16"/>
        <v>0</v>
      </c>
      <c r="J85" s="72">
        <f t="shared" si="16"/>
        <v>5740</v>
      </c>
      <c r="K85" s="72">
        <f t="shared" si="16"/>
        <v>0</v>
      </c>
      <c r="L85" s="72">
        <f t="shared" si="16"/>
        <v>531</v>
      </c>
      <c r="M85" s="72">
        <f t="shared" si="16"/>
        <v>499</v>
      </c>
      <c r="N85" s="72">
        <f t="shared" si="16"/>
        <v>1123</v>
      </c>
      <c r="O85" s="72">
        <f t="shared" si="16"/>
        <v>1414</v>
      </c>
      <c r="P85" s="72">
        <f t="shared" si="16"/>
        <v>8250</v>
      </c>
      <c r="Q85" s="72">
        <f t="shared" si="16"/>
        <v>371</v>
      </c>
      <c r="R85" s="72">
        <f t="shared" si="16"/>
        <v>1287</v>
      </c>
      <c r="S85" s="72">
        <f t="shared" si="16"/>
        <v>335</v>
      </c>
      <c r="T85" s="40">
        <f t="shared" si="16"/>
        <v>19550</v>
      </c>
      <c r="U85" s="36"/>
      <c r="V85" s="37">
        <f>SUM(V74:V84)</f>
        <v>44100</v>
      </c>
      <c r="W85" s="37">
        <f>SUM(W74:W84)</f>
        <v>4661</v>
      </c>
      <c r="X85" s="37">
        <f>SUM(X74:X84)</f>
        <v>48761</v>
      </c>
      <c r="Z85" s="2">
        <f>SUM(Z74:Z84)</f>
        <v>29211</v>
      </c>
    </row>
    <row r="86" spans="1:26" ht="15.75" thickTop="1" x14ac:dyDescent="0.25">
      <c r="B86" s="23" t="s">
        <v>98</v>
      </c>
      <c r="C86" s="23"/>
      <c r="D86" s="23"/>
      <c r="E86" s="23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36"/>
      <c r="U86" s="36"/>
      <c r="V86" s="36"/>
      <c r="W86" s="36"/>
      <c r="X86" s="36"/>
    </row>
    <row r="87" spans="1:26" x14ac:dyDescent="0.25">
      <c r="C87" t="s">
        <v>99</v>
      </c>
      <c r="H87" s="71"/>
      <c r="I87" s="71"/>
      <c r="J87" s="71"/>
      <c r="K87" s="71">
        <v>1537</v>
      </c>
      <c r="L87" s="71"/>
      <c r="M87" s="71">
        <v>1537</v>
      </c>
      <c r="N87" s="71"/>
      <c r="O87" s="71"/>
      <c r="P87" s="71"/>
      <c r="Q87" s="71"/>
      <c r="R87" s="71"/>
      <c r="S87" s="71">
        <v>0</v>
      </c>
      <c r="T87" s="39">
        <f>SUM(H87:S87)</f>
        <v>3074</v>
      </c>
      <c r="U87" s="36"/>
      <c r="V87" s="36">
        <v>4500</v>
      </c>
      <c r="W87" s="36"/>
      <c r="X87" s="36">
        <f>SUM(V87:W87)</f>
        <v>4500</v>
      </c>
      <c r="Z87">
        <f>+X87-T87</f>
        <v>1426</v>
      </c>
    </row>
    <row r="88" spans="1:26" x14ac:dyDescent="0.25">
      <c r="C88" t="s">
        <v>100</v>
      </c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39">
        <f>SUM(H88:S88)</f>
        <v>0</v>
      </c>
      <c r="U88" s="36"/>
      <c r="V88" s="36"/>
      <c r="W88" s="36"/>
      <c r="X88" s="36">
        <f>SUM(V88:W88)</f>
        <v>0</v>
      </c>
      <c r="Z88">
        <f>+X88-T88</f>
        <v>0</v>
      </c>
    </row>
    <row r="89" spans="1:26" x14ac:dyDescent="0.25">
      <c r="C89" t="s">
        <v>7</v>
      </c>
      <c r="H89" s="71"/>
      <c r="I89" s="71"/>
      <c r="J89" s="71"/>
      <c r="K89" s="71"/>
      <c r="L89" s="71"/>
      <c r="M89" s="71"/>
      <c r="N89" s="71"/>
      <c r="O89" s="71">
        <v>28086</v>
      </c>
      <c r="P89" s="71"/>
      <c r="Q89" s="71">
        <v>114</v>
      </c>
      <c r="R89" s="71"/>
      <c r="S89" s="71"/>
      <c r="T89" s="39">
        <f>SUM(H89:S89)</f>
        <v>28200</v>
      </c>
      <c r="U89" s="36"/>
      <c r="V89" s="36">
        <v>30000</v>
      </c>
      <c r="W89" s="38">
        <v>0</v>
      </c>
      <c r="X89" s="36">
        <f>SUM(V89:W89)</f>
        <v>30000</v>
      </c>
      <c r="Z89">
        <f>+X89-T89</f>
        <v>1800</v>
      </c>
    </row>
    <row r="90" spans="1:26" x14ac:dyDescent="0.25"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39">
        <f>SUM(H90:S90)</f>
        <v>0</v>
      </c>
      <c r="U90" s="36"/>
      <c r="V90" s="36"/>
      <c r="W90" s="36"/>
      <c r="X90" s="36"/>
    </row>
    <row r="91" spans="1:26" ht="15.75" thickBot="1" x14ac:dyDescent="0.3">
      <c r="H91" s="72">
        <f t="shared" ref="H91:T91" si="17">SUM(H87:H90)</f>
        <v>0</v>
      </c>
      <c r="I91" s="72">
        <f t="shared" si="17"/>
        <v>0</v>
      </c>
      <c r="J91" s="72">
        <f t="shared" si="17"/>
        <v>0</v>
      </c>
      <c r="K91" s="72">
        <f t="shared" si="17"/>
        <v>1537</v>
      </c>
      <c r="L91" s="72">
        <f t="shared" si="17"/>
        <v>0</v>
      </c>
      <c r="M91" s="72">
        <f t="shared" si="17"/>
        <v>1537</v>
      </c>
      <c r="N91" s="72">
        <f t="shared" si="17"/>
        <v>0</v>
      </c>
      <c r="O91" s="72">
        <f t="shared" si="17"/>
        <v>28086</v>
      </c>
      <c r="P91" s="72">
        <f t="shared" si="17"/>
        <v>0</v>
      </c>
      <c r="Q91" s="72">
        <f t="shared" si="17"/>
        <v>114</v>
      </c>
      <c r="R91" s="72">
        <f t="shared" si="17"/>
        <v>0</v>
      </c>
      <c r="S91" s="72">
        <f t="shared" si="17"/>
        <v>0</v>
      </c>
      <c r="T91" s="40">
        <f t="shared" si="17"/>
        <v>31274</v>
      </c>
      <c r="U91" s="36"/>
      <c r="V91" s="37">
        <f>SUM(V87:V90)</f>
        <v>34500</v>
      </c>
      <c r="W91" s="37">
        <f>SUM(W87:W90)</f>
        <v>0</v>
      </c>
      <c r="X91" s="37">
        <f>SUM(X87:X90)</f>
        <v>34500</v>
      </c>
      <c r="Z91" s="2">
        <f>SUM(Z87:Z90)</f>
        <v>3226</v>
      </c>
    </row>
    <row r="92" spans="1:26" ht="15.75" thickTop="1" x14ac:dyDescent="0.25"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</row>
    <row r="93" spans="1:26" ht="19.5" thickBot="1" x14ac:dyDescent="0.35">
      <c r="A93" s="46" t="s">
        <v>121</v>
      </c>
      <c r="B93" s="44"/>
      <c r="C93" s="51"/>
      <c r="H93" s="72">
        <f t="shared" ref="H93:T93" si="18">+H91+H85+H72+H56+H50+H56+H23</f>
        <v>10102</v>
      </c>
      <c r="I93" s="72">
        <f t="shared" si="18"/>
        <v>7157</v>
      </c>
      <c r="J93" s="72">
        <f t="shared" si="18"/>
        <v>13526</v>
      </c>
      <c r="K93" s="72">
        <f t="shared" si="18"/>
        <v>8170</v>
      </c>
      <c r="L93" s="72">
        <f t="shared" si="18"/>
        <v>10844</v>
      </c>
      <c r="M93" s="72">
        <f t="shared" si="18"/>
        <v>9862</v>
      </c>
      <c r="N93" s="72">
        <f t="shared" si="18"/>
        <v>11767</v>
      </c>
      <c r="O93" s="72">
        <f t="shared" si="18"/>
        <v>37609</v>
      </c>
      <c r="P93" s="72">
        <f t="shared" si="18"/>
        <v>14776</v>
      </c>
      <c r="Q93" s="72">
        <f t="shared" si="18"/>
        <v>8056</v>
      </c>
      <c r="R93" s="72">
        <f t="shared" si="18"/>
        <v>8129</v>
      </c>
      <c r="S93" s="72">
        <f t="shared" si="18"/>
        <v>7184</v>
      </c>
      <c r="T93" s="42">
        <f t="shared" si="18"/>
        <v>147182</v>
      </c>
      <c r="U93" s="36"/>
      <c r="V93" s="42">
        <f>+V91+V85+V72+V56+V50+V56+V23</f>
        <v>196575</v>
      </c>
      <c r="W93" s="42">
        <f>+W91+W85+W72+W56+W50+W56+W23</f>
        <v>-2819</v>
      </c>
      <c r="X93" s="42">
        <f>+X91+X85+X72+X56+X50+X56+X23</f>
        <v>193756</v>
      </c>
      <c r="Z93">
        <f>+X93-T93</f>
        <v>46574</v>
      </c>
    </row>
    <row r="94" spans="1:26" ht="15.75" thickTop="1" x14ac:dyDescent="0.25">
      <c r="C94" s="51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38"/>
      <c r="V94" s="43"/>
      <c r="W94" s="43"/>
      <c r="X94" s="43"/>
      <c r="Z94" s="43"/>
    </row>
    <row r="95" spans="1:26" ht="21" x14ac:dyDescent="0.35">
      <c r="A95" s="47" t="s">
        <v>128</v>
      </c>
      <c r="B95" s="47" t="s">
        <v>129</v>
      </c>
      <c r="C95" s="48"/>
      <c r="D95" s="48"/>
      <c r="E95" s="48"/>
      <c r="F95" s="24"/>
      <c r="G95" s="24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38"/>
      <c r="V95" s="43"/>
      <c r="W95" s="43"/>
      <c r="X95" s="43"/>
      <c r="Y95" s="24"/>
      <c r="Z95" s="7"/>
    </row>
    <row r="96" spans="1:26" x14ac:dyDescent="0.25">
      <c r="A96" s="24"/>
      <c r="B96" s="24" t="s">
        <v>127</v>
      </c>
      <c r="C96" s="24"/>
      <c r="D96" s="24"/>
      <c r="E96" s="24"/>
      <c r="F96" s="24"/>
      <c r="G96" s="24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38"/>
      <c r="V96" s="43">
        <v>10000</v>
      </c>
      <c r="W96" s="43">
        <f>4900-5000+5470-2761</f>
        <v>2609</v>
      </c>
      <c r="X96" s="36">
        <f>SUM(V96:W96)</f>
        <v>12609</v>
      </c>
      <c r="Y96" s="24"/>
      <c r="Z96" s="7"/>
    </row>
    <row r="97" spans="1:26" x14ac:dyDescent="0.25">
      <c r="A97" s="24"/>
      <c r="B97" s="24" t="s">
        <v>119</v>
      </c>
      <c r="C97" s="24"/>
      <c r="D97" s="24"/>
      <c r="E97" s="24"/>
      <c r="F97" s="24"/>
      <c r="G97" s="24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38"/>
      <c r="V97" s="43">
        <v>42465</v>
      </c>
      <c r="W97" s="43">
        <f>-5000+5000</f>
        <v>0</v>
      </c>
      <c r="X97" s="36">
        <f>SUM(V97:W97)</f>
        <v>42465</v>
      </c>
      <c r="Y97" s="24"/>
      <c r="Z97" s="7"/>
    </row>
    <row r="98" spans="1:26" ht="15.75" thickBot="1" x14ac:dyDescent="0.3">
      <c r="A98" s="24"/>
      <c r="B98" s="24"/>
      <c r="C98" s="24"/>
      <c r="D98" s="24"/>
      <c r="E98" s="24"/>
      <c r="F98" s="24"/>
      <c r="G98" s="24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38"/>
      <c r="V98" s="42">
        <f>SUM(V96:V97)</f>
        <v>52465</v>
      </c>
      <c r="W98" s="42">
        <f>SUM(W96:W97)</f>
        <v>2609</v>
      </c>
      <c r="X98" s="42">
        <f>SUM(X96:X97)</f>
        <v>55074</v>
      </c>
      <c r="Y98" s="24"/>
      <c r="Z98" s="7"/>
    </row>
    <row r="99" spans="1:26" ht="15.75" thickTop="1" x14ac:dyDescent="0.25">
      <c r="A99" s="24"/>
      <c r="B99" s="24"/>
      <c r="C99" s="24"/>
      <c r="D99" s="24"/>
      <c r="E99" s="24"/>
      <c r="F99" s="24"/>
      <c r="G99" s="24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38"/>
      <c r="V99" s="43"/>
      <c r="W99" s="43">
        <f>+W98+W93-W16</f>
        <v>0</v>
      </c>
      <c r="X99" s="49" t="s">
        <v>130</v>
      </c>
      <c r="Y99" s="24"/>
      <c r="Z99" s="7"/>
    </row>
    <row r="100" spans="1:26" ht="18.75" x14ac:dyDescent="0.3">
      <c r="A100" s="52" t="s">
        <v>131</v>
      </c>
      <c r="B100" s="53"/>
      <c r="C100" s="53"/>
      <c r="D100" s="53"/>
      <c r="E100" s="53"/>
      <c r="H100" s="38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</row>
    <row r="101" spans="1:26" x14ac:dyDescent="0.25">
      <c r="B101" s="44" t="s">
        <v>122</v>
      </c>
      <c r="H101" s="74">
        <v>1043</v>
      </c>
      <c r="I101" s="74">
        <v>472</v>
      </c>
      <c r="J101" s="74">
        <v>1458</v>
      </c>
      <c r="K101" s="74">
        <v>582</v>
      </c>
      <c r="L101" s="74">
        <v>1151</v>
      </c>
      <c r="M101" s="74">
        <v>747</v>
      </c>
      <c r="N101" s="74">
        <v>913</v>
      </c>
      <c r="O101" s="74">
        <v>6187</v>
      </c>
      <c r="P101" s="74">
        <v>1898</v>
      </c>
      <c r="Q101" s="74">
        <v>387</v>
      </c>
      <c r="R101" s="74">
        <v>335</v>
      </c>
      <c r="S101" s="74">
        <v>213</v>
      </c>
      <c r="T101" s="39">
        <f>SUM(H101:S101)</f>
        <v>15386</v>
      </c>
      <c r="U101" s="38"/>
      <c r="V101" s="43"/>
      <c r="W101" s="43"/>
      <c r="X101" s="43"/>
      <c r="Z101" s="43"/>
    </row>
    <row r="102" spans="1:26" ht="15.75" thickBot="1" x14ac:dyDescent="0.3">
      <c r="B102" s="51" t="s">
        <v>123</v>
      </c>
      <c r="E102" t="s">
        <v>124</v>
      </c>
      <c r="H102" s="42">
        <f>+H101+H93</f>
        <v>11145</v>
      </c>
      <c r="I102" s="42">
        <f t="shared" ref="I102:T102" si="19">+I101+I93</f>
        <v>7629</v>
      </c>
      <c r="J102" s="42">
        <f t="shared" si="19"/>
        <v>14984</v>
      </c>
      <c r="K102" s="42">
        <f t="shared" si="19"/>
        <v>8752</v>
      </c>
      <c r="L102" s="42">
        <f t="shared" si="19"/>
        <v>11995</v>
      </c>
      <c r="M102" s="42">
        <f t="shared" si="19"/>
        <v>10609</v>
      </c>
      <c r="N102" s="42">
        <f t="shared" si="19"/>
        <v>12680</v>
      </c>
      <c r="O102" s="42">
        <f t="shared" si="19"/>
        <v>43796</v>
      </c>
      <c r="P102" s="42">
        <f t="shared" si="19"/>
        <v>16674</v>
      </c>
      <c r="Q102" s="42">
        <f t="shared" si="19"/>
        <v>8443</v>
      </c>
      <c r="R102" s="42">
        <f t="shared" si="19"/>
        <v>8464</v>
      </c>
      <c r="S102" s="42">
        <f t="shared" si="19"/>
        <v>7397</v>
      </c>
      <c r="T102" s="89">
        <f t="shared" si="19"/>
        <v>162568</v>
      </c>
      <c r="U102" s="38"/>
      <c r="V102" s="43"/>
      <c r="W102" s="43"/>
      <c r="X102" s="43"/>
      <c r="Z102" s="43"/>
    </row>
    <row r="103" spans="1:26" ht="15.75" thickTop="1" x14ac:dyDescent="0.25"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38"/>
      <c r="V103" s="43"/>
      <c r="W103" s="43"/>
      <c r="X103" s="43"/>
      <c r="Z103" s="43"/>
    </row>
    <row r="104" spans="1:26" x14ac:dyDescent="0.25">
      <c r="B104" t="s">
        <v>135</v>
      </c>
      <c r="H104" s="74">
        <v>973</v>
      </c>
      <c r="I104" s="74">
        <v>1043</v>
      </c>
      <c r="J104" s="74">
        <v>469</v>
      </c>
      <c r="K104" s="74">
        <v>1458</v>
      </c>
      <c r="L104" s="74">
        <v>583</v>
      </c>
      <c r="M104" s="74">
        <v>1151</v>
      </c>
      <c r="N104" s="74">
        <v>748</v>
      </c>
      <c r="O104" s="74">
        <v>913</v>
      </c>
      <c r="P104" s="74"/>
      <c r="Q104" s="74">
        <v>8085</v>
      </c>
      <c r="R104" s="74">
        <v>387</v>
      </c>
      <c r="S104" s="74">
        <v>335</v>
      </c>
      <c r="T104" s="39">
        <f>SUM(H104:S104)</f>
        <v>16145</v>
      </c>
      <c r="U104" s="38"/>
      <c r="V104" s="43"/>
      <c r="W104" s="43"/>
      <c r="X104" s="43"/>
      <c r="Z104" s="43"/>
    </row>
    <row r="105" spans="1:26" x14ac:dyDescent="0.25"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38"/>
      <c r="V105" s="43"/>
      <c r="W105" s="43"/>
      <c r="X105" s="43"/>
      <c r="Z105" s="43"/>
    </row>
    <row r="106" spans="1:26" ht="16.5" thickBot="1" x14ac:dyDescent="0.3">
      <c r="B106" s="50" t="s">
        <v>125</v>
      </c>
      <c r="C106" s="50"/>
      <c r="D106" s="50"/>
      <c r="E106" s="50"/>
      <c r="F106" s="50"/>
      <c r="H106" s="42">
        <f t="shared" ref="H106:T106" si="20">+H16-H102+H104</f>
        <v>82860</v>
      </c>
      <c r="I106" s="42">
        <f t="shared" si="20"/>
        <v>-6513</v>
      </c>
      <c r="J106" s="42">
        <f t="shared" si="20"/>
        <v>-14515</v>
      </c>
      <c r="K106" s="42">
        <f t="shared" si="20"/>
        <v>80026</v>
      </c>
      <c r="L106" s="42">
        <f t="shared" si="20"/>
        <v>-11111</v>
      </c>
      <c r="M106" s="42">
        <f t="shared" si="20"/>
        <v>-8810</v>
      </c>
      <c r="N106" s="42">
        <f t="shared" si="20"/>
        <v>-10988</v>
      </c>
      <c r="O106" s="42">
        <f t="shared" si="20"/>
        <v>-2222</v>
      </c>
      <c r="P106" s="42">
        <f t="shared" si="20"/>
        <v>-16001</v>
      </c>
      <c r="Q106" s="42">
        <f t="shared" si="20"/>
        <v>249</v>
      </c>
      <c r="R106" s="42">
        <f t="shared" si="20"/>
        <v>-7952</v>
      </c>
      <c r="S106" s="42">
        <f t="shared" si="20"/>
        <v>-6964</v>
      </c>
      <c r="T106" s="89">
        <f t="shared" si="20"/>
        <v>78059</v>
      </c>
      <c r="U106" s="38"/>
      <c r="V106" s="43"/>
      <c r="W106" s="43"/>
      <c r="X106" s="43"/>
      <c r="Z106" s="43"/>
    </row>
    <row r="107" spans="1:26" ht="16.5" thickTop="1" x14ac:dyDescent="0.25">
      <c r="B107" s="50"/>
      <c r="C107" s="50"/>
      <c r="D107" s="50"/>
      <c r="E107" s="50"/>
      <c r="F107" s="50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38"/>
      <c r="V107" s="43"/>
      <c r="W107" s="43"/>
      <c r="X107" s="43"/>
      <c r="Z107" s="43"/>
    </row>
    <row r="108" spans="1:26" ht="15.75" x14ac:dyDescent="0.25">
      <c r="B108" s="54" t="s">
        <v>126</v>
      </c>
      <c r="C108" s="54"/>
      <c r="D108" s="54"/>
      <c r="E108" s="54"/>
      <c r="F108" s="54"/>
      <c r="G108" s="55"/>
      <c r="H108" s="56">
        <v>153288</v>
      </c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38"/>
      <c r="V108" s="43"/>
      <c r="W108" s="43"/>
      <c r="X108" s="43"/>
      <c r="Z108" s="43"/>
    </row>
    <row r="109" spans="1:26" ht="16.5" thickBot="1" x14ac:dyDescent="0.3">
      <c r="B109" s="45" t="s">
        <v>132</v>
      </c>
      <c r="C109" s="50"/>
      <c r="D109" s="50"/>
      <c r="E109" s="50"/>
      <c r="F109" s="50"/>
      <c r="H109" s="72">
        <f>+H108+H106</f>
        <v>236148</v>
      </c>
      <c r="I109" s="72">
        <f>+I106+H109</f>
        <v>229635</v>
      </c>
      <c r="J109" s="72">
        <f t="shared" ref="J109:S109" si="21">+J106+I109</f>
        <v>215120</v>
      </c>
      <c r="K109" s="72">
        <f t="shared" si="21"/>
        <v>295146</v>
      </c>
      <c r="L109" s="72">
        <f t="shared" si="21"/>
        <v>284035</v>
      </c>
      <c r="M109" s="72">
        <f t="shared" si="21"/>
        <v>275225</v>
      </c>
      <c r="N109" s="72">
        <f t="shared" si="21"/>
        <v>264237</v>
      </c>
      <c r="O109" s="72">
        <f t="shared" si="21"/>
        <v>262015</v>
      </c>
      <c r="P109" s="72">
        <f t="shared" si="21"/>
        <v>246014</v>
      </c>
      <c r="Q109" s="72">
        <f t="shared" si="21"/>
        <v>246263</v>
      </c>
      <c r="R109" s="72">
        <f t="shared" si="21"/>
        <v>238311</v>
      </c>
      <c r="S109" s="59">
        <f t="shared" si="21"/>
        <v>231347</v>
      </c>
      <c r="T109" s="43"/>
      <c r="U109" s="38"/>
      <c r="V109" s="43"/>
      <c r="W109" s="43"/>
      <c r="X109" s="43"/>
      <c r="Z109" s="43"/>
    </row>
    <row r="110" spans="1:26" ht="15.75" thickTop="1" x14ac:dyDescent="0.25"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38"/>
      <c r="V110" s="43"/>
      <c r="W110" s="43"/>
      <c r="X110" s="43"/>
      <c r="Z110" s="43"/>
    </row>
    <row r="111" spans="1:26" ht="15.75" x14ac:dyDescent="0.25">
      <c r="B111" s="45" t="s">
        <v>134</v>
      </c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38"/>
      <c r="V111" s="43"/>
      <c r="W111" s="43"/>
      <c r="X111" s="43"/>
      <c r="Z111" s="43"/>
    </row>
    <row r="112" spans="1:26" x14ac:dyDescent="0.25">
      <c r="C112" t="s">
        <v>137</v>
      </c>
      <c r="H112" s="43"/>
      <c r="I112" s="43"/>
      <c r="J112" s="43"/>
      <c r="K112" s="43"/>
      <c r="L112" s="43"/>
      <c r="M112" s="43"/>
      <c r="N112" s="43"/>
      <c r="O112" s="43"/>
      <c r="P112" s="88" t="s">
        <v>6</v>
      </c>
      <c r="Q112" s="43"/>
      <c r="R112" s="43"/>
      <c r="S112" s="92">
        <v>30000</v>
      </c>
      <c r="T112" s="43"/>
      <c r="U112" s="38"/>
      <c r="V112" s="43"/>
      <c r="W112" s="43"/>
      <c r="X112" s="43"/>
      <c r="Z112" s="43"/>
    </row>
    <row r="113" spans="3:24" x14ac:dyDescent="0.25">
      <c r="C113" t="s">
        <v>136</v>
      </c>
      <c r="H113" s="38"/>
      <c r="I113" s="38"/>
      <c r="J113" s="38"/>
      <c r="K113" s="38"/>
      <c r="L113" s="38"/>
      <c r="M113" s="38"/>
      <c r="N113" s="38"/>
      <c r="O113" s="38"/>
      <c r="P113" s="87" t="s">
        <v>295</v>
      </c>
      <c r="Q113" s="38"/>
      <c r="R113" s="38"/>
      <c r="S113" s="93">
        <v>80000</v>
      </c>
      <c r="T113" s="38"/>
      <c r="U113" s="38"/>
      <c r="V113" s="38"/>
      <c r="W113" s="36"/>
      <c r="X113" s="36"/>
    </row>
    <row r="114" spans="3:24" x14ac:dyDescent="0.25">
      <c r="H114" s="38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</row>
    <row r="115" spans="3:24" x14ac:dyDescent="0.25">
      <c r="H115" s="38"/>
      <c r="I115" s="36"/>
      <c r="J115" s="36"/>
      <c r="K115" s="36"/>
      <c r="L115" s="36"/>
      <c r="M115" s="36"/>
      <c r="N115" s="36"/>
      <c r="O115" s="36"/>
      <c r="P115" s="86" t="s">
        <v>294</v>
      </c>
      <c r="Q115" s="36"/>
      <c r="R115" s="36"/>
      <c r="S115" s="90">
        <f>+Z93-Z16</f>
        <v>46516</v>
      </c>
      <c r="T115" s="36"/>
      <c r="U115" s="36"/>
      <c r="V115" s="36"/>
      <c r="W115" s="36"/>
      <c r="X115" s="36"/>
    </row>
    <row r="116" spans="3:24" x14ac:dyDescent="0.25">
      <c r="H116" s="38"/>
      <c r="I116" s="36"/>
      <c r="J116" s="36"/>
      <c r="K116" s="36"/>
      <c r="L116" s="36"/>
      <c r="M116" s="36"/>
      <c r="N116" s="36"/>
      <c r="O116" s="36"/>
      <c r="P116" s="86" t="s">
        <v>291</v>
      </c>
      <c r="R116" s="36"/>
      <c r="S116" s="90">
        <f>+X96</f>
        <v>12609</v>
      </c>
      <c r="T116" s="36"/>
      <c r="U116" s="36"/>
      <c r="V116" s="36"/>
      <c r="W116" s="36"/>
      <c r="X116" s="36"/>
    </row>
    <row r="117" spans="3:24" x14ac:dyDescent="0.25">
      <c r="H117" s="38"/>
      <c r="I117" s="36"/>
      <c r="J117" s="36"/>
      <c r="K117" s="36"/>
      <c r="L117" s="36"/>
      <c r="M117" s="36"/>
      <c r="N117" s="36"/>
      <c r="O117" s="36"/>
      <c r="P117" s="86" t="s">
        <v>292</v>
      </c>
      <c r="Q117" s="36"/>
      <c r="R117" s="36"/>
      <c r="S117" s="90">
        <f>+X97</f>
        <v>42465</v>
      </c>
      <c r="T117" s="90">
        <f>SUM(S115:S117)</f>
        <v>101590</v>
      </c>
      <c r="U117" s="36"/>
      <c r="V117" s="36"/>
      <c r="W117" s="36"/>
      <c r="X117" s="36"/>
    </row>
    <row r="118" spans="3:24" x14ac:dyDescent="0.25">
      <c r="H118" s="38"/>
      <c r="I118" s="36"/>
      <c r="J118" s="36"/>
      <c r="K118" s="36"/>
      <c r="L118" s="36"/>
      <c r="M118" s="36"/>
      <c r="N118" s="36"/>
      <c r="O118" s="36"/>
      <c r="T118" s="36"/>
      <c r="U118" s="36"/>
      <c r="V118" s="36"/>
      <c r="W118" s="36"/>
      <c r="X118" s="36"/>
    </row>
    <row r="119" spans="3:24" x14ac:dyDescent="0.25">
      <c r="H119" s="38"/>
      <c r="I119" s="36"/>
      <c r="J119" s="36"/>
      <c r="K119" s="36"/>
      <c r="L119" s="36"/>
      <c r="M119" s="36"/>
      <c r="N119" s="36"/>
      <c r="O119" s="36"/>
      <c r="P119" s="86" t="s">
        <v>290</v>
      </c>
      <c r="R119" s="36"/>
      <c r="S119" s="91">
        <v>20000</v>
      </c>
      <c r="T119" s="36"/>
      <c r="U119" s="36"/>
      <c r="V119" s="36"/>
      <c r="W119" s="36"/>
      <c r="X119" s="36"/>
    </row>
    <row r="120" spans="3:24" x14ac:dyDescent="0.25">
      <c r="H120" s="38"/>
      <c r="I120" s="36"/>
      <c r="J120" s="36"/>
      <c r="K120" s="36"/>
      <c r="L120" s="36"/>
      <c r="M120" s="36"/>
      <c r="N120" s="36"/>
      <c r="O120" s="36"/>
      <c r="P120" s="86" t="s">
        <v>10</v>
      </c>
      <c r="Q120" s="36"/>
      <c r="R120" s="36"/>
      <c r="S120" s="91">
        <f>-1002-T101+T104</f>
        <v>-243</v>
      </c>
      <c r="T120" s="36"/>
      <c r="U120" s="36"/>
      <c r="V120" s="36"/>
      <c r="W120" s="36"/>
      <c r="X120" s="36"/>
    </row>
    <row r="121" spans="3:24" ht="15.75" thickBot="1" x14ac:dyDescent="0.3">
      <c r="H121" s="38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7">
        <f>SUM(S112:S120)</f>
        <v>231347</v>
      </c>
      <c r="T121" s="36"/>
      <c r="U121" s="36"/>
      <c r="V121" s="36"/>
      <c r="W121" s="36"/>
      <c r="X121" s="36"/>
    </row>
    <row r="122" spans="3:24" ht="15.75" thickTop="1" x14ac:dyDescent="0.25">
      <c r="H122" s="38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</row>
    <row r="123" spans="3:24" x14ac:dyDescent="0.25">
      <c r="H123" s="38"/>
      <c r="I123" s="36"/>
      <c r="J123" s="36"/>
      <c r="K123" s="36"/>
      <c r="L123" s="36"/>
      <c r="M123" s="36"/>
      <c r="N123" s="36"/>
      <c r="O123" s="36"/>
      <c r="P123" s="49" t="s">
        <v>293</v>
      </c>
      <c r="Q123" s="36"/>
      <c r="R123" s="36"/>
      <c r="S123" s="36">
        <f>+S109-S121</f>
        <v>0</v>
      </c>
      <c r="T123" s="36"/>
      <c r="U123" s="36"/>
      <c r="V123" s="36"/>
      <c r="W123" s="36"/>
      <c r="X123" s="36"/>
    </row>
    <row r="124" spans="3:24" x14ac:dyDescent="0.25">
      <c r="H124" s="38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</row>
    <row r="125" spans="3:24" x14ac:dyDescent="0.25">
      <c r="H125" s="38"/>
      <c r="I125" s="36"/>
      <c r="J125" s="36"/>
      <c r="K125" s="36"/>
      <c r="L125" s="36"/>
      <c r="M125" s="36"/>
      <c r="N125" s="36"/>
      <c r="O125" s="36"/>
      <c r="P125" s="104" t="s">
        <v>526</v>
      </c>
      <c r="Q125" s="100"/>
      <c r="R125" s="100"/>
      <c r="S125" s="100"/>
      <c r="T125" s="36"/>
      <c r="U125" s="36"/>
      <c r="V125" s="36"/>
      <c r="W125" s="36"/>
      <c r="X125" s="36"/>
    </row>
    <row r="126" spans="3:24" x14ac:dyDescent="0.25">
      <c r="H126" s="38"/>
      <c r="I126" s="36"/>
      <c r="J126" s="36"/>
      <c r="K126" s="36"/>
      <c r="L126" s="36"/>
      <c r="M126" s="36"/>
      <c r="N126" s="36"/>
      <c r="O126" s="36"/>
      <c r="P126" s="99" t="s">
        <v>290</v>
      </c>
      <c r="Q126" s="100"/>
      <c r="R126" s="100"/>
      <c r="S126" s="100">
        <v>20000</v>
      </c>
      <c r="T126" s="36"/>
      <c r="U126" s="36"/>
      <c r="V126" s="36"/>
      <c r="W126" s="36"/>
      <c r="X126" s="36"/>
    </row>
    <row r="127" spans="3:24" x14ac:dyDescent="0.25">
      <c r="H127" s="38"/>
      <c r="I127" s="36"/>
      <c r="J127" s="36"/>
      <c r="K127" s="36"/>
      <c r="L127" s="36"/>
      <c r="M127" s="36"/>
      <c r="N127" s="36"/>
      <c r="O127" s="36"/>
      <c r="P127" s="99"/>
      <c r="Q127" s="100"/>
      <c r="R127" s="100"/>
      <c r="S127" s="100"/>
      <c r="T127" s="36"/>
      <c r="U127" s="36"/>
      <c r="V127" s="36"/>
      <c r="W127" s="36"/>
      <c r="X127" s="36"/>
    </row>
    <row r="128" spans="3:24" x14ac:dyDescent="0.25">
      <c r="H128" s="38"/>
      <c r="I128" s="36"/>
      <c r="J128" s="36"/>
      <c r="K128" s="36"/>
      <c r="L128" s="36"/>
      <c r="M128" s="36"/>
      <c r="N128" s="36"/>
      <c r="O128" s="36"/>
      <c r="P128" s="99" t="s">
        <v>6</v>
      </c>
      <c r="Q128" s="100"/>
      <c r="R128" s="100"/>
      <c r="S128" s="100">
        <v>30000</v>
      </c>
      <c r="T128" s="36"/>
      <c r="U128" s="36"/>
      <c r="V128" s="36"/>
      <c r="W128" s="36"/>
      <c r="X128" s="36"/>
    </row>
    <row r="129" spans="8:24" x14ac:dyDescent="0.25">
      <c r="H129" s="38"/>
      <c r="I129" s="36"/>
      <c r="J129" s="36"/>
      <c r="K129" s="36"/>
      <c r="L129" s="36"/>
      <c r="M129" s="36"/>
      <c r="N129" s="36"/>
      <c r="O129" s="36"/>
      <c r="P129" s="99" t="s">
        <v>527</v>
      </c>
      <c r="Q129" s="100"/>
      <c r="R129" s="100"/>
      <c r="S129" s="100">
        <v>80000</v>
      </c>
      <c r="T129" s="36"/>
      <c r="U129" s="36"/>
      <c r="V129" s="36"/>
      <c r="W129" s="36"/>
      <c r="X129" s="36"/>
    </row>
    <row r="130" spans="8:24" x14ac:dyDescent="0.25">
      <c r="H130" s="38"/>
      <c r="I130" s="36"/>
      <c r="J130" s="36"/>
      <c r="K130" s="36"/>
      <c r="L130" s="36"/>
      <c r="M130" s="36"/>
      <c r="N130" s="36"/>
      <c r="O130" s="36"/>
      <c r="P130" s="101" t="s">
        <v>528</v>
      </c>
      <c r="Q130" s="100"/>
      <c r="R130" s="100"/>
      <c r="S130" s="100">
        <v>35000</v>
      </c>
      <c r="T130" s="36"/>
      <c r="U130" s="36"/>
      <c r="V130" s="36"/>
      <c r="W130" s="36"/>
      <c r="X130" s="36"/>
    </row>
    <row r="131" spans="8:24" x14ac:dyDescent="0.25">
      <c r="H131" s="38"/>
      <c r="I131" s="36"/>
      <c r="J131" s="36"/>
      <c r="K131" s="36"/>
      <c r="L131" s="36"/>
      <c r="O131" s="36"/>
      <c r="P131" s="101" t="s">
        <v>529</v>
      </c>
      <c r="Q131" s="100"/>
      <c r="R131" s="100"/>
      <c r="S131" s="100">
        <v>20000</v>
      </c>
      <c r="T131" s="36"/>
      <c r="U131" s="36"/>
      <c r="V131" s="36"/>
      <c r="W131" s="36"/>
      <c r="X131" s="36"/>
    </row>
    <row r="132" spans="8:24" x14ac:dyDescent="0.25">
      <c r="H132" s="38"/>
      <c r="I132" s="36"/>
      <c r="J132" s="36"/>
      <c r="K132" s="36"/>
      <c r="L132" s="36"/>
      <c r="M132" s="36"/>
      <c r="N132" s="36"/>
      <c r="P132" s="101" t="s">
        <v>530</v>
      </c>
      <c r="Q132" s="100"/>
      <c r="R132" s="100"/>
      <c r="S132" s="100">
        <v>15000</v>
      </c>
      <c r="T132" s="36"/>
      <c r="U132" s="36"/>
      <c r="V132" s="36"/>
      <c r="W132" s="36"/>
      <c r="X132" s="36"/>
    </row>
    <row r="133" spans="8:24" x14ac:dyDescent="0.25">
      <c r="H133" s="38"/>
      <c r="I133" s="36"/>
      <c r="J133" s="36"/>
      <c r="K133" s="36"/>
      <c r="L133" s="36"/>
      <c r="M133" s="36"/>
      <c r="N133" s="36"/>
      <c r="O133" s="36"/>
      <c r="P133" s="101" t="s">
        <v>531</v>
      </c>
      <c r="Q133" s="100"/>
      <c r="R133" s="100"/>
      <c r="S133" s="100">
        <v>10000</v>
      </c>
      <c r="T133" s="36"/>
      <c r="U133" s="36"/>
      <c r="V133" s="36"/>
      <c r="W133" s="36"/>
      <c r="X133" s="36"/>
    </row>
    <row r="134" spans="8:24" x14ac:dyDescent="0.25">
      <c r="H134" s="38"/>
      <c r="I134" s="36"/>
      <c r="J134" s="36"/>
      <c r="K134" s="36"/>
      <c r="L134" s="36"/>
      <c r="M134" s="36"/>
      <c r="N134" s="36"/>
      <c r="O134" s="36"/>
      <c r="P134" s="101" t="s">
        <v>532</v>
      </c>
      <c r="Q134" s="100"/>
      <c r="R134" s="100"/>
      <c r="S134" s="100">
        <v>5000</v>
      </c>
      <c r="T134" s="36"/>
      <c r="U134" s="36"/>
      <c r="V134" s="36"/>
      <c r="W134" s="36"/>
      <c r="X134" s="36"/>
    </row>
    <row r="135" spans="8:24" x14ac:dyDescent="0.25">
      <c r="H135" s="38"/>
      <c r="I135" s="36"/>
      <c r="J135" s="36"/>
      <c r="K135" s="36"/>
      <c r="L135" s="36"/>
      <c r="M135" s="36"/>
      <c r="N135" s="36"/>
      <c r="O135" s="36"/>
      <c r="P135" s="100"/>
      <c r="Q135" s="100"/>
      <c r="R135" s="100"/>
      <c r="S135" s="102"/>
      <c r="T135" s="36"/>
      <c r="U135" s="36"/>
      <c r="V135" s="36"/>
      <c r="W135" s="36"/>
      <c r="X135" s="36"/>
    </row>
    <row r="136" spans="8:24" x14ac:dyDescent="0.25">
      <c r="H136" s="38"/>
      <c r="I136" s="36"/>
      <c r="J136" s="36"/>
      <c r="K136" s="36"/>
      <c r="L136" s="36"/>
      <c r="M136" s="36"/>
      <c r="N136" s="36"/>
      <c r="O136" s="36"/>
      <c r="P136" s="100"/>
      <c r="Q136" s="100"/>
      <c r="R136" s="100"/>
      <c r="S136" s="100">
        <f>SUM(S126:S135)</f>
        <v>215000</v>
      </c>
      <c r="T136" s="36"/>
      <c r="U136" s="36"/>
      <c r="V136" s="36"/>
      <c r="W136" s="36"/>
      <c r="X136" s="36"/>
    </row>
    <row r="137" spans="8:24" x14ac:dyDescent="0.25">
      <c r="H137" s="38"/>
      <c r="I137" s="36"/>
      <c r="J137" s="36"/>
      <c r="K137" s="36"/>
      <c r="L137" s="36"/>
      <c r="M137" s="36"/>
      <c r="N137" s="36"/>
      <c r="O137" s="36"/>
      <c r="P137" s="99" t="s">
        <v>533</v>
      </c>
      <c r="Q137" s="100"/>
      <c r="R137" s="100"/>
      <c r="S137" s="100">
        <f>+S138-S136</f>
        <v>16347</v>
      </c>
      <c r="T137" s="36"/>
      <c r="U137" s="36"/>
      <c r="V137" s="36"/>
      <c r="W137" s="36"/>
      <c r="X137" s="36"/>
    </row>
    <row r="138" spans="8:24" ht="15.75" thickBot="1" x14ac:dyDescent="0.3">
      <c r="H138" s="38"/>
      <c r="I138" s="36"/>
      <c r="J138" s="36"/>
      <c r="K138" s="36"/>
      <c r="L138" s="36"/>
      <c r="M138" s="36"/>
      <c r="N138" s="36"/>
      <c r="O138" s="36"/>
      <c r="P138" s="101"/>
      <c r="Q138" s="100" t="s">
        <v>2</v>
      </c>
      <c r="R138" s="100"/>
      <c r="S138" s="103">
        <f>+S121</f>
        <v>231347</v>
      </c>
      <c r="T138" s="36"/>
      <c r="U138" s="36"/>
      <c r="V138" s="36"/>
      <c r="W138" s="36"/>
      <c r="X138" s="36"/>
    </row>
    <row r="139" spans="8:24" ht="15.75" thickTop="1" x14ac:dyDescent="0.25">
      <c r="H139" s="38"/>
      <c r="I139" s="36"/>
      <c r="J139" s="36"/>
      <c r="K139" s="36"/>
      <c r="L139" s="36"/>
      <c r="M139" s="36"/>
      <c r="N139" s="36"/>
      <c r="O139" s="36"/>
      <c r="P139" s="101"/>
      <c r="Q139" s="100"/>
      <c r="R139" s="100"/>
      <c r="S139" s="100"/>
      <c r="T139" s="36"/>
      <c r="U139" s="36"/>
      <c r="V139" s="36"/>
      <c r="W139" s="36"/>
      <c r="X139" s="36"/>
    </row>
    <row r="140" spans="8:24" x14ac:dyDescent="0.25">
      <c r="H140" s="38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</row>
    <row r="141" spans="8:24" x14ac:dyDescent="0.25">
      <c r="H141" s="38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</row>
    <row r="142" spans="8:24" x14ac:dyDescent="0.25">
      <c r="H142" s="38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</row>
    <row r="143" spans="8:24" x14ac:dyDescent="0.25">
      <c r="H143" s="38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</row>
    <row r="144" spans="8:24" x14ac:dyDescent="0.25">
      <c r="H144" s="38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</row>
    <row r="145" spans="8:24" x14ac:dyDescent="0.25">
      <c r="H145" s="38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</row>
    <row r="146" spans="8:24" x14ac:dyDescent="0.25">
      <c r="H146" s="38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</row>
    <row r="147" spans="8:24" x14ac:dyDescent="0.25">
      <c r="H147" s="38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</row>
    <row r="148" spans="8:24" x14ac:dyDescent="0.25">
      <c r="H148" s="38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</row>
    <row r="149" spans="8:24" x14ac:dyDescent="0.25">
      <c r="H149" s="38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</row>
    <row r="150" spans="8:24" x14ac:dyDescent="0.25">
      <c r="H150" s="38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</row>
    <row r="151" spans="8:24" x14ac:dyDescent="0.25">
      <c r="H151" s="38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</row>
    <row r="152" spans="8:24" x14ac:dyDescent="0.25">
      <c r="O152" s="36"/>
      <c r="P152" s="36"/>
      <c r="Q152" s="36"/>
      <c r="R152" s="36"/>
      <c r="S152" s="36"/>
      <c r="T152" s="36"/>
      <c r="U152" s="36"/>
      <c r="V152" s="36"/>
    </row>
    <row r="153" spans="8:24" x14ac:dyDescent="0.25">
      <c r="O153" s="36"/>
      <c r="P153" s="36"/>
      <c r="Q153" s="36"/>
      <c r="R153" s="36"/>
      <c r="S153" s="36"/>
      <c r="T153" s="36"/>
    </row>
    <row r="154" spans="8:24" x14ac:dyDescent="0.25">
      <c r="P154" s="36"/>
      <c r="Q154" s="36"/>
      <c r="R154" s="36"/>
      <c r="S154" s="36"/>
      <c r="T154" s="36"/>
    </row>
  </sheetData>
  <mergeCells count="1">
    <mergeCell ref="F1:R1"/>
  </mergeCells>
  <conditionalFormatting sqref="Z20:Z22">
    <cfRule type="cellIs" dxfId="31" priority="51" operator="lessThan">
      <formula>0</formula>
    </cfRule>
    <cfRule type="cellIs" dxfId="30" priority="52" operator="greaterThan">
      <formula>0</formula>
    </cfRule>
  </conditionalFormatting>
  <conditionalFormatting sqref="Z20:Z22">
    <cfRule type="cellIs" dxfId="29" priority="48" operator="lessThan">
      <formula>-50</formula>
    </cfRule>
    <cfRule type="cellIs" dxfId="28" priority="49" operator="lessThan">
      <formula>-50</formula>
    </cfRule>
    <cfRule type="cellIs" dxfId="27" priority="50" operator="greaterThan">
      <formula>50</formula>
    </cfRule>
  </conditionalFormatting>
  <conditionalFormatting sqref="Z20:Z22">
    <cfRule type="cellIs" dxfId="26" priority="46" operator="lessThan">
      <formula>-50</formula>
    </cfRule>
    <cfRule type="cellIs" dxfId="25" priority="47" operator="greaterThan">
      <formula>50</formula>
    </cfRule>
  </conditionalFormatting>
  <conditionalFormatting sqref="Z58:Z71">
    <cfRule type="cellIs" dxfId="24" priority="36" operator="lessThan">
      <formula>-50</formula>
    </cfRule>
    <cfRule type="cellIs" dxfId="23" priority="37" operator="greaterThan">
      <formula>50</formula>
    </cfRule>
  </conditionalFormatting>
  <conditionalFormatting sqref="Z58:Z71">
    <cfRule type="cellIs" dxfId="22" priority="34" operator="lessThan">
      <formula>-50</formula>
    </cfRule>
    <cfRule type="cellIs" dxfId="21" priority="35" operator="greaterThan">
      <formula>50</formula>
    </cfRule>
  </conditionalFormatting>
  <conditionalFormatting sqref="Z74:Z84">
    <cfRule type="cellIs" dxfId="20" priority="30" operator="lessThan">
      <formula>-50</formula>
    </cfRule>
    <cfRule type="cellIs" dxfId="19" priority="31" operator="greaterThan">
      <formula>50</formula>
    </cfRule>
  </conditionalFormatting>
  <conditionalFormatting sqref="Z74:Z84">
    <cfRule type="cellIs" dxfId="18" priority="28" operator="lessThan">
      <formula>-50</formula>
    </cfRule>
    <cfRule type="cellIs" dxfId="17" priority="29" operator="greaterThan">
      <formula>50</formula>
    </cfRule>
  </conditionalFormatting>
  <conditionalFormatting sqref="Z87:Z90">
    <cfRule type="cellIs" dxfId="16" priority="26" operator="lessThan">
      <formula>-50</formula>
    </cfRule>
    <cfRule type="cellIs" dxfId="15" priority="27" operator="greaterThan">
      <formula>50</formula>
    </cfRule>
  </conditionalFormatting>
  <conditionalFormatting sqref="Z87:Z90">
    <cfRule type="cellIs" dxfId="14" priority="24" operator="lessThan">
      <formula>-50</formula>
    </cfRule>
    <cfRule type="cellIs" dxfId="13" priority="25" operator="greaterThan">
      <formula>50</formula>
    </cfRule>
  </conditionalFormatting>
  <conditionalFormatting sqref="Z8:Z15">
    <cfRule type="cellIs" dxfId="12" priority="22" operator="lessThan">
      <formula>-50</formula>
    </cfRule>
    <cfRule type="cellIs" dxfId="11" priority="23" operator="greaterThan">
      <formula>50</formula>
    </cfRule>
  </conditionalFormatting>
  <conditionalFormatting sqref="Z25:Z49">
    <cfRule type="cellIs" dxfId="10" priority="10" operator="lessThan">
      <formula>-50</formula>
    </cfRule>
    <cfRule type="cellIs" dxfId="9" priority="11" operator="greaterThan">
      <formula>50</formula>
    </cfRule>
  </conditionalFormatting>
  <conditionalFormatting sqref="Z25:Z49">
    <cfRule type="cellIs" dxfId="8" priority="8" operator="lessThan">
      <formula>-50</formula>
    </cfRule>
    <cfRule type="cellIs" dxfId="7" priority="9" operator="greaterThan">
      <formula>50</formula>
    </cfRule>
  </conditionalFormatting>
  <conditionalFormatting sqref="Z93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Z93">
    <cfRule type="cellIs" dxfId="4" priority="3" operator="lessThan">
      <formula>-50</formula>
    </cfRule>
    <cfRule type="cellIs" dxfId="3" priority="4" operator="lessThan">
      <formula>-50</formula>
    </cfRule>
    <cfRule type="cellIs" dxfId="2" priority="5" operator="greaterThan">
      <formula>50</formula>
    </cfRule>
  </conditionalFormatting>
  <conditionalFormatting sqref="Z93">
    <cfRule type="cellIs" dxfId="1" priority="1" operator="lessThan">
      <formula>-50</formula>
    </cfRule>
    <cfRule type="cellIs" dxfId="0" priority="2" operator="greaterThan">
      <formula>50</formula>
    </cfRule>
  </conditionalFormatting>
  <pageMargins left="0.70866141732283472" right="0.70866141732283472" top="0.74803149606299213" bottom="0.74803149606299213" header="0.31496062992125984" footer="0.31496062992125984"/>
  <pageSetup scale="43" fitToHeight="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49"/>
  <sheetViews>
    <sheetView tabSelected="1" zoomScale="70" zoomScaleNormal="70" workbookViewId="0">
      <selection activeCell="T7" sqref="T7:W40"/>
    </sheetView>
  </sheetViews>
  <sheetFormatPr defaultRowHeight="15" x14ac:dyDescent="0.25"/>
  <cols>
    <col min="7" max="7" width="13.85546875" customWidth="1"/>
  </cols>
  <sheetData>
    <row r="2" spans="1:7" ht="26.25" x14ac:dyDescent="0.4">
      <c r="A2" s="75" t="s">
        <v>536</v>
      </c>
    </row>
    <row r="6" spans="1:7" x14ac:dyDescent="0.25">
      <c r="G6" s="1" t="s">
        <v>210</v>
      </c>
    </row>
    <row r="7" spans="1:7" x14ac:dyDescent="0.25">
      <c r="A7" s="44" t="s">
        <v>207</v>
      </c>
    </row>
    <row r="9" spans="1:7" x14ac:dyDescent="0.25">
      <c r="B9" t="s">
        <v>208</v>
      </c>
      <c r="G9">
        <v>8089.98</v>
      </c>
    </row>
    <row r="10" spans="1:7" x14ac:dyDescent="0.25">
      <c r="B10" t="s">
        <v>209</v>
      </c>
      <c r="G10" s="3">
        <v>224870.78</v>
      </c>
    </row>
    <row r="11" spans="1:7" x14ac:dyDescent="0.25">
      <c r="G11" s="76"/>
    </row>
    <row r="12" spans="1:7" x14ac:dyDescent="0.25">
      <c r="G12" s="3">
        <f>SUM(G9:G11)</f>
        <v>232960.76</v>
      </c>
    </row>
    <row r="13" spans="1:7" x14ac:dyDescent="0.25">
      <c r="B13" t="s">
        <v>212</v>
      </c>
    </row>
    <row r="14" spans="1:7" x14ac:dyDescent="0.25">
      <c r="B14" t="s">
        <v>537</v>
      </c>
    </row>
    <row r="15" spans="1:7" x14ac:dyDescent="0.25">
      <c r="F15">
        <v>116.29</v>
      </c>
    </row>
    <row r="16" spans="1:7" x14ac:dyDescent="0.25">
      <c r="F16" s="3">
        <v>360</v>
      </c>
    </row>
    <row r="17" spans="1:7" x14ac:dyDescent="0.25">
      <c r="F17">
        <v>15.59</v>
      </c>
    </row>
    <row r="18" spans="1:7" x14ac:dyDescent="0.25">
      <c r="F18">
        <v>185</v>
      </c>
    </row>
    <row r="19" spans="1:7" x14ac:dyDescent="0.25">
      <c r="F19">
        <v>390.05</v>
      </c>
    </row>
    <row r="20" spans="1:7" x14ac:dyDescent="0.25">
      <c r="F20">
        <v>35.25</v>
      </c>
    </row>
    <row r="21" spans="1:7" x14ac:dyDescent="0.25">
      <c r="F21">
        <v>60.22</v>
      </c>
    </row>
    <row r="22" spans="1:7" x14ac:dyDescent="0.25">
      <c r="F22">
        <v>451.65</v>
      </c>
      <c r="G22">
        <f>SUM(F15:F22)</f>
        <v>1614.0500000000002</v>
      </c>
    </row>
    <row r="23" spans="1:7" x14ac:dyDescent="0.25">
      <c r="F23" s="76"/>
      <c r="G23" s="76"/>
    </row>
    <row r="24" spans="1:7" ht="15.75" thickBot="1" x14ac:dyDescent="0.3">
      <c r="G24" s="77">
        <f>+G12-G22</f>
        <v>231346.71000000002</v>
      </c>
    </row>
    <row r="25" spans="1:7" ht="15.75" thickTop="1" x14ac:dyDescent="0.25"/>
    <row r="28" spans="1:7" ht="15.75" thickBot="1" x14ac:dyDescent="0.3">
      <c r="A28" s="44" t="s">
        <v>211</v>
      </c>
      <c r="G28" s="77">
        <f>+G24</f>
        <v>231346.71000000002</v>
      </c>
    </row>
    <row r="29" spans="1:7" ht="15.75" thickTop="1" x14ac:dyDescent="0.25"/>
    <row r="49" spans="34:34" ht="26.25" x14ac:dyDescent="0.4">
      <c r="AH49" s="75"/>
    </row>
  </sheetData>
  <pageMargins left="0.7" right="0.7" top="0.75" bottom="0.75" header="0.3" footer="0.3"/>
  <pageSetup scale="97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0"/>
  <sheetViews>
    <sheetView topLeftCell="A37" workbookViewId="0">
      <selection activeCell="C127" sqref="C127"/>
    </sheetView>
  </sheetViews>
  <sheetFormatPr defaultRowHeight="15" x14ac:dyDescent="0.25"/>
  <cols>
    <col min="8" max="8" width="15.140625" customWidth="1"/>
  </cols>
  <sheetData>
    <row r="1" spans="2:5" ht="21" x14ac:dyDescent="0.35">
      <c r="E1" s="83" t="s">
        <v>269</v>
      </c>
    </row>
    <row r="3" spans="2:5" x14ac:dyDescent="0.25">
      <c r="B3" t="s">
        <v>219</v>
      </c>
    </row>
    <row r="4" spans="2:5" x14ac:dyDescent="0.25">
      <c r="B4" t="s">
        <v>218</v>
      </c>
    </row>
    <row r="5" spans="2:5" x14ac:dyDescent="0.25">
      <c r="B5" t="s">
        <v>220</v>
      </c>
    </row>
    <row r="6" spans="2:5" x14ac:dyDescent="0.25">
      <c r="B6" t="s">
        <v>237</v>
      </c>
    </row>
    <row r="8" spans="2:5" x14ac:dyDescent="0.25">
      <c r="B8" s="44" t="s">
        <v>221</v>
      </c>
    </row>
    <row r="10" spans="2:5" x14ac:dyDescent="0.25">
      <c r="B10" t="s">
        <v>222</v>
      </c>
    </row>
    <row r="11" spans="2:5" x14ac:dyDescent="0.25">
      <c r="C11" t="s">
        <v>234</v>
      </c>
    </row>
    <row r="13" spans="2:5" x14ac:dyDescent="0.25">
      <c r="B13" t="s">
        <v>223</v>
      </c>
    </row>
    <row r="14" spans="2:5" x14ac:dyDescent="0.25">
      <c r="C14" t="s">
        <v>235</v>
      </c>
    </row>
    <row r="16" spans="2:5" x14ac:dyDescent="0.25">
      <c r="B16" t="s">
        <v>236</v>
      </c>
    </row>
    <row r="17" spans="2:11" x14ac:dyDescent="0.25">
      <c r="C17" t="s">
        <v>224</v>
      </c>
    </row>
    <row r="19" spans="2:11" x14ac:dyDescent="0.25">
      <c r="B19" t="s">
        <v>232</v>
      </c>
    </row>
    <row r="20" spans="2:11" x14ac:dyDescent="0.25">
      <c r="C20" t="s">
        <v>233</v>
      </c>
    </row>
    <row r="24" spans="2:11" x14ac:dyDescent="0.25">
      <c r="I24" t="s">
        <v>118</v>
      </c>
      <c r="J24" t="s">
        <v>226</v>
      </c>
      <c r="K24" t="s">
        <v>227</v>
      </c>
    </row>
    <row r="25" spans="2:11" x14ac:dyDescent="0.25">
      <c r="I25" t="s">
        <v>225</v>
      </c>
      <c r="K25" t="s">
        <v>225</v>
      </c>
    </row>
    <row r="27" spans="2:11" x14ac:dyDescent="0.25">
      <c r="F27" t="s">
        <v>228</v>
      </c>
      <c r="I27">
        <v>8200</v>
      </c>
      <c r="J27">
        <v>-7200</v>
      </c>
      <c r="K27">
        <f>SUM(I27:J27)</f>
        <v>1000</v>
      </c>
    </row>
    <row r="28" spans="2:11" x14ac:dyDescent="0.25">
      <c r="F28" t="s">
        <v>1</v>
      </c>
      <c r="I28">
        <v>-8000</v>
      </c>
      <c r="J28">
        <v>3000</v>
      </c>
      <c r="K28">
        <f t="shared" ref="K28:K33" si="0">SUM(I28:J28)</f>
        <v>-5000</v>
      </c>
    </row>
    <row r="29" spans="2:11" x14ac:dyDescent="0.25">
      <c r="F29" t="s">
        <v>142</v>
      </c>
      <c r="I29">
        <v>950</v>
      </c>
      <c r="J29">
        <v>-350</v>
      </c>
      <c r="K29">
        <f t="shared" si="0"/>
        <v>600</v>
      </c>
    </row>
    <row r="30" spans="2:11" x14ac:dyDescent="0.25">
      <c r="F30" t="s">
        <v>229</v>
      </c>
      <c r="I30">
        <v>1150</v>
      </c>
      <c r="J30">
        <v>-600</v>
      </c>
      <c r="K30">
        <f t="shared" si="0"/>
        <v>550</v>
      </c>
    </row>
    <row r="31" spans="2:11" x14ac:dyDescent="0.25">
      <c r="F31" t="s">
        <v>230</v>
      </c>
      <c r="I31">
        <v>225</v>
      </c>
      <c r="J31">
        <v>250</v>
      </c>
      <c r="K31">
        <f t="shared" si="0"/>
        <v>475</v>
      </c>
    </row>
    <row r="33" spans="2:11" x14ac:dyDescent="0.25">
      <c r="F33" t="s">
        <v>231</v>
      </c>
      <c r="I33">
        <v>10000</v>
      </c>
      <c r="J33">
        <v>4900</v>
      </c>
      <c r="K33">
        <f t="shared" si="0"/>
        <v>14900</v>
      </c>
    </row>
    <row r="35" spans="2:11" ht="15.75" thickBot="1" x14ac:dyDescent="0.3">
      <c r="J35" s="2">
        <f>SUM(J26:J34)</f>
        <v>0</v>
      </c>
    </row>
    <row r="36" spans="2:11" ht="15.75" thickTop="1" x14ac:dyDescent="0.25">
      <c r="J36" s="84"/>
    </row>
    <row r="37" spans="2:11" x14ac:dyDescent="0.25">
      <c r="C37" s="44" t="s">
        <v>238</v>
      </c>
    </row>
    <row r="39" spans="2:11" ht="21" x14ac:dyDescent="0.35">
      <c r="E39" s="83" t="s">
        <v>270</v>
      </c>
    </row>
    <row r="41" spans="2:11" x14ac:dyDescent="0.25">
      <c r="B41" t="s">
        <v>271</v>
      </c>
    </row>
    <row r="42" spans="2:11" x14ac:dyDescent="0.25">
      <c r="B42" t="s">
        <v>273</v>
      </c>
    </row>
    <row r="44" spans="2:11" x14ac:dyDescent="0.25">
      <c r="B44" t="s">
        <v>272</v>
      </c>
    </row>
    <row r="46" spans="2:11" x14ac:dyDescent="0.25">
      <c r="B46" t="s">
        <v>274</v>
      </c>
    </row>
    <row r="48" spans="2:11" ht="21" x14ac:dyDescent="0.35">
      <c r="E48" s="83" t="s">
        <v>312</v>
      </c>
    </row>
    <row r="50" spans="2:11" x14ac:dyDescent="0.25">
      <c r="B50" t="s">
        <v>278</v>
      </c>
    </row>
    <row r="51" spans="2:11" x14ac:dyDescent="0.25">
      <c r="B51" t="s">
        <v>279</v>
      </c>
    </row>
    <row r="52" spans="2:11" x14ac:dyDescent="0.25">
      <c r="B52" t="s">
        <v>280</v>
      </c>
    </row>
    <row r="53" spans="2:11" x14ac:dyDescent="0.25">
      <c r="B53" t="s">
        <v>287</v>
      </c>
    </row>
    <row r="56" spans="2:11" x14ac:dyDescent="0.25">
      <c r="I56" t="s">
        <v>118</v>
      </c>
      <c r="J56" t="s">
        <v>226</v>
      </c>
      <c r="K56" t="s">
        <v>227</v>
      </c>
    </row>
    <row r="57" spans="2:11" x14ac:dyDescent="0.25">
      <c r="I57" t="s">
        <v>225</v>
      </c>
      <c r="K57" t="s">
        <v>225</v>
      </c>
    </row>
    <row r="59" spans="2:11" x14ac:dyDescent="0.25">
      <c r="F59" t="s">
        <v>4</v>
      </c>
      <c r="I59">
        <v>5000</v>
      </c>
      <c r="J59">
        <v>-3400</v>
      </c>
      <c r="K59">
        <f>SUM(I59:J59)</f>
        <v>1600</v>
      </c>
    </row>
    <row r="60" spans="2:11" x14ac:dyDescent="0.25">
      <c r="F60" t="s">
        <v>71</v>
      </c>
      <c r="I60">
        <v>920</v>
      </c>
      <c r="J60">
        <v>-920</v>
      </c>
      <c r="K60">
        <f>SUM(I60:J60)</f>
        <v>0</v>
      </c>
    </row>
    <row r="61" spans="2:11" x14ac:dyDescent="0.25">
      <c r="F61" t="s">
        <v>281</v>
      </c>
      <c r="I61">
        <v>69000</v>
      </c>
      <c r="J61">
        <v>-4000</v>
      </c>
      <c r="K61">
        <f>SUM(I61:J61)</f>
        <v>65000</v>
      </c>
    </row>
    <row r="62" spans="2:11" x14ac:dyDescent="0.25">
      <c r="F62" t="s">
        <v>48</v>
      </c>
      <c r="I62">
        <v>2000</v>
      </c>
      <c r="J62">
        <v>-2000</v>
      </c>
      <c r="K62">
        <v>0</v>
      </c>
    </row>
    <row r="63" spans="2:11" x14ac:dyDescent="0.25">
      <c r="F63" t="s">
        <v>282</v>
      </c>
      <c r="I63">
        <v>0</v>
      </c>
      <c r="J63">
        <v>4850</v>
      </c>
      <c r="K63">
        <f>SUM(I63:J63)</f>
        <v>4850</v>
      </c>
    </row>
    <row r="65" spans="2:11" ht="15.75" thickBot="1" x14ac:dyDescent="0.3">
      <c r="F65" t="s">
        <v>283</v>
      </c>
      <c r="J65" s="2">
        <f>SUM(J59:J64)</f>
        <v>-5470</v>
      </c>
    </row>
    <row r="66" spans="2:11" ht="15.75" thickTop="1" x14ac:dyDescent="0.25"/>
    <row r="68" spans="2:11" ht="21" x14ac:dyDescent="0.35">
      <c r="E68" s="83" t="s">
        <v>388</v>
      </c>
    </row>
    <row r="70" spans="2:11" x14ac:dyDescent="0.25">
      <c r="B70" t="s">
        <v>336</v>
      </c>
    </row>
    <row r="71" spans="2:11" x14ac:dyDescent="0.25">
      <c r="B71" t="s">
        <v>337</v>
      </c>
    </row>
    <row r="72" spans="2:11" x14ac:dyDescent="0.25">
      <c r="B72" t="s">
        <v>338</v>
      </c>
    </row>
    <row r="73" spans="2:11" x14ac:dyDescent="0.25">
      <c r="B73" t="s">
        <v>339</v>
      </c>
    </row>
    <row r="75" spans="2:11" x14ac:dyDescent="0.25">
      <c r="I75" t="s">
        <v>118</v>
      </c>
      <c r="J75" t="s">
        <v>226</v>
      </c>
      <c r="K75" t="s">
        <v>227</v>
      </c>
    </row>
    <row r="76" spans="2:11" x14ac:dyDescent="0.25">
      <c r="I76" t="s">
        <v>225</v>
      </c>
      <c r="K76" t="s">
        <v>225</v>
      </c>
    </row>
    <row r="78" spans="2:11" x14ac:dyDescent="0.25">
      <c r="F78" t="s">
        <v>340</v>
      </c>
      <c r="I78">
        <v>0</v>
      </c>
      <c r="J78">
        <v>1500</v>
      </c>
      <c r="K78">
        <f t="shared" ref="K78:K85" si="1">SUM(I78:J78)</f>
        <v>1500</v>
      </c>
    </row>
    <row r="79" spans="2:11" x14ac:dyDescent="0.25">
      <c r="F79" t="s">
        <v>341</v>
      </c>
      <c r="I79">
        <v>0</v>
      </c>
      <c r="J79">
        <v>3000</v>
      </c>
      <c r="K79">
        <f t="shared" si="1"/>
        <v>3000</v>
      </c>
    </row>
    <row r="80" spans="2:11" x14ac:dyDescent="0.25">
      <c r="F80" t="s">
        <v>12</v>
      </c>
      <c r="I80">
        <v>65000</v>
      </c>
      <c r="J80">
        <v>-7500</v>
      </c>
      <c r="K80">
        <f t="shared" si="1"/>
        <v>57500</v>
      </c>
    </row>
    <row r="81" spans="5:11" x14ac:dyDescent="0.25">
      <c r="F81" t="s">
        <v>368</v>
      </c>
      <c r="J81">
        <v>3000</v>
      </c>
    </row>
    <row r="82" spans="5:11" ht="15.75" thickBot="1" x14ac:dyDescent="0.3">
      <c r="F82" t="s">
        <v>283</v>
      </c>
      <c r="J82" s="2">
        <f>SUM(J78:J81)</f>
        <v>0</v>
      </c>
    </row>
    <row r="83" spans="5:11" ht="15.75" thickTop="1" x14ac:dyDescent="0.25">
      <c r="J83" s="84"/>
    </row>
    <row r="85" spans="5:11" x14ac:dyDescent="0.25">
      <c r="F85" t="s">
        <v>7</v>
      </c>
      <c r="I85">
        <v>30000</v>
      </c>
      <c r="J85">
        <v>5000</v>
      </c>
      <c r="K85">
        <f t="shared" si="1"/>
        <v>35000</v>
      </c>
    </row>
    <row r="87" spans="5:11" ht="15.75" thickBot="1" x14ac:dyDescent="0.3">
      <c r="F87" t="s">
        <v>343</v>
      </c>
      <c r="J87" s="2">
        <f>SUM(J85:J86)</f>
        <v>5000</v>
      </c>
    </row>
    <row r="88" spans="5:11" ht="15.75" thickTop="1" x14ac:dyDescent="0.25"/>
    <row r="90" spans="5:11" ht="21" x14ac:dyDescent="0.35">
      <c r="E90" s="83" t="s">
        <v>402</v>
      </c>
    </row>
    <row r="92" spans="5:11" x14ac:dyDescent="0.25">
      <c r="I92" t="s">
        <v>118</v>
      </c>
      <c r="J92" t="s">
        <v>226</v>
      </c>
      <c r="K92" t="s">
        <v>227</v>
      </c>
    </row>
    <row r="93" spans="5:11" x14ac:dyDescent="0.25">
      <c r="I93" t="s">
        <v>225</v>
      </c>
      <c r="K93" t="s">
        <v>225</v>
      </c>
    </row>
    <row r="95" spans="5:11" x14ac:dyDescent="0.25">
      <c r="F95" t="s">
        <v>392</v>
      </c>
      <c r="I95">
        <v>0</v>
      </c>
      <c r="J95">
        <v>2761</v>
      </c>
      <c r="K95">
        <f>SUM(I95:J95)</f>
        <v>2761</v>
      </c>
    </row>
    <row r="97" spans="5:12" ht="15.75" thickBot="1" x14ac:dyDescent="0.3">
      <c r="F97" t="s">
        <v>393</v>
      </c>
      <c r="J97" s="2">
        <f>+J95</f>
        <v>2761</v>
      </c>
    </row>
    <row r="98" spans="5:12" ht="15.75" thickTop="1" x14ac:dyDescent="0.25"/>
    <row r="100" spans="5:12" ht="21" x14ac:dyDescent="0.35">
      <c r="E100" s="83" t="s">
        <v>414</v>
      </c>
    </row>
    <row r="102" spans="5:12" x14ac:dyDescent="0.25">
      <c r="I102" t="s">
        <v>118</v>
      </c>
      <c r="J102" t="s">
        <v>226</v>
      </c>
      <c r="K102" t="s">
        <v>227</v>
      </c>
    </row>
    <row r="103" spans="5:12" x14ac:dyDescent="0.25">
      <c r="I103" t="s">
        <v>225</v>
      </c>
      <c r="K103" t="s">
        <v>225</v>
      </c>
    </row>
    <row r="104" spans="5:12" x14ac:dyDescent="0.25">
      <c r="F104" t="s">
        <v>416</v>
      </c>
      <c r="I104">
        <v>-37000</v>
      </c>
      <c r="J104">
        <v>-490</v>
      </c>
      <c r="K104">
        <f>SUM(I104:J104)</f>
        <v>-37490</v>
      </c>
    </row>
    <row r="105" spans="5:12" x14ac:dyDescent="0.25">
      <c r="F105" t="s">
        <v>417</v>
      </c>
      <c r="I105">
        <v>-300</v>
      </c>
      <c r="J105">
        <v>-2300</v>
      </c>
      <c r="K105">
        <f t="shared" ref="K105:K115" si="2">SUM(I105:J105)</f>
        <v>-2600</v>
      </c>
    </row>
    <row r="106" spans="5:12" x14ac:dyDescent="0.25">
      <c r="F106" t="s">
        <v>12</v>
      </c>
      <c r="I106">
        <v>57500</v>
      </c>
      <c r="J106">
        <v>3600</v>
      </c>
      <c r="K106">
        <f t="shared" si="2"/>
        <v>61100</v>
      </c>
      <c r="L106" t="s">
        <v>424</v>
      </c>
    </row>
    <row r="107" spans="5:12" x14ac:dyDescent="0.25">
      <c r="F107" t="s">
        <v>418</v>
      </c>
      <c r="I107">
        <v>800</v>
      </c>
      <c r="J107">
        <v>-600</v>
      </c>
      <c r="K107">
        <f t="shared" si="2"/>
        <v>200</v>
      </c>
      <c r="L107" t="s">
        <v>427</v>
      </c>
    </row>
    <row r="108" spans="5:12" x14ac:dyDescent="0.25">
      <c r="F108" t="s">
        <v>419</v>
      </c>
      <c r="I108">
        <v>180</v>
      </c>
      <c r="J108">
        <v>-160</v>
      </c>
      <c r="K108">
        <f t="shared" si="2"/>
        <v>20</v>
      </c>
      <c r="L108" t="s">
        <v>426</v>
      </c>
    </row>
    <row r="109" spans="5:12" x14ac:dyDescent="0.25">
      <c r="F109" t="s">
        <v>420</v>
      </c>
      <c r="I109">
        <v>3000</v>
      </c>
      <c r="J109">
        <v>1000</v>
      </c>
      <c r="K109">
        <f t="shared" si="2"/>
        <v>4000</v>
      </c>
      <c r="L109" t="s">
        <v>428</v>
      </c>
    </row>
    <row r="110" spans="5:12" x14ac:dyDescent="0.25">
      <c r="F110" t="s">
        <v>31</v>
      </c>
      <c r="I110">
        <v>350</v>
      </c>
      <c r="J110">
        <v>-300</v>
      </c>
      <c r="K110">
        <f t="shared" si="2"/>
        <v>50</v>
      </c>
      <c r="L110" t="s">
        <v>426</v>
      </c>
    </row>
    <row r="111" spans="5:12" x14ac:dyDescent="0.25">
      <c r="F111" t="s">
        <v>5</v>
      </c>
      <c r="I111">
        <v>800</v>
      </c>
      <c r="J111">
        <v>-650</v>
      </c>
      <c r="K111">
        <f t="shared" si="2"/>
        <v>150</v>
      </c>
      <c r="L111" t="s">
        <v>426</v>
      </c>
    </row>
    <row r="112" spans="5:12" x14ac:dyDescent="0.25">
      <c r="F112" t="s">
        <v>38</v>
      </c>
      <c r="I112">
        <v>800</v>
      </c>
      <c r="J112">
        <v>-500</v>
      </c>
      <c r="K112">
        <f t="shared" si="2"/>
        <v>300</v>
      </c>
      <c r="L112" t="s">
        <v>426</v>
      </c>
    </row>
    <row r="113" spans="6:12" x14ac:dyDescent="0.25">
      <c r="F113" t="s">
        <v>421</v>
      </c>
      <c r="I113">
        <v>9000</v>
      </c>
      <c r="J113">
        <v>-600</v>
      </c>
      <c r="K113">
        <f t="shared" si="2"/>
        <v>8400</v>
      </c>
      <c r="L113" t="s">
        <v>426</v>
      </c>
    </row>
    <row r="114" spans="6:12" x14ac:dyDescent="0.25">
      <c r="F114" t="s">
        <v>422</v>
      </c>
      <c r="I114">
        <v>1000</v>
      </c>
      <c r="J114">
        <v>-1000</v>
      </c>
      <c r="K114">
        <f t="shared" si="2"/>
        <v>0</v>
      </c>
      <c r="L114" t="s">
        <v>426</v>
      </c>
    </row>
    <row r="115" spans="6:12" x14ac:dyDescent="0.25">
      <c r="F115" t="s">
        <v>415</v>
      </c>
      <c r="I115">
        <v>0</v>
      </c>
      <c r="J115">
        <v>2000</v>
      </c>
      <c r="K115">
        <f t="shared" si="2"/>
        <v>2000</v>
      </c>
      <c r="L115" t="s">
        <v>425</v>
      </c>
    </row>
    <row r="117" spans="6:12" ht="15.75" thickBot="1" x14ac:dyDescent="0.3">
      <c r="J117" s="2">
        <f>SUM(J104:J116)</f>
        <v>0</v>
      </c>
    </row>
    <row r="118" spans="6:12" ht="15.75" thickTop="1" x14ac:dyDescent="0.25"/>
    <row r="119" spans="6:12" ht="15.75" thickBot="1" x14ac:dyDescent="0.3">
      <c r="F119" t="s">
        <v>7</v>
      </c>
      <c r="J119" s="2">
        <v>5000</v>
      </c>
      <c r="K119" t="s">
        <v>423</v>
      </c>
    </row>
    <row r="120" spans="6:12" ht="15.75" thickTop="1" x14ac:dyDescent="0.25"/>
  </sheetData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5"/>
  <sheetViews>
    <sheetView workbookViewId="0">
      <selection activeCell="M19" sqref="M19"/>
    </sheetView>
  </sheetViews>
  <sheetFormatPr defaultRowHeight="15" x14ac:dyDescent="0.25"/>
  <cols>
    <col min="3" max="3" width="4.42578125" customWidth="1"/>
    <col min="4" max="4" width="31.5703125" customWidth="1"/>
  </cols>
  <sheetData>
    <row r="1" spans="3:5" ht="21" x14ac:dyDescent="0.35">
      <c r="E1" s="60" t="s">
        <v>139</v>
      </c>
    </row>
    <row r="5" spans="3:5" x14ac:dyDescent="0.25">
      <c r="C5" s="44" t="s">
        <v>140</v>
      </c>
    </row>
    <row r="6" spans="3:5" x14ac:dyDescent="0.25">
      <c r="D6" t="s">
        <v>141</v>
      </c>
      <c r="E6" t="s">
        <v>155</v>
      </c>
    </row>
    <row r="7" spans="3:5" x14ac:dyDescent="0.25">
      <c r="D7" t="s">
        <v>142</v>
      </c>
      <c r="E7" t="s">
        <v>155</v>
      </c>
    </row>
    <row r="10" spans="3:5" x14ac:dyDescent="0.25">
      <c r="C10" s="44" t="s">
        <v>143</v>
      </c>
    </row>
    <row r="11" spans="3:5" x14ac:dyDescent="0.25">
      <c r="D11" t="s">
        <v>144</v>
      </c>
      <c r="E11" t="s">
        <v>154</v>
      </c>
    </row>
    <row r="12" spans="3:5" x14ac:dyDescent="0.25">
      <c r="D12" t="s">
        <v>147</v>
      </c>
      <c r="E12" t="s">
        <v>215</v>
      </c>
    </row>
    <row r="13" spans="3:5" x14ac:dyDescent="0.25">
      <c r="D13" t="s">
        <v>152</v>
      </c>
      <c r="E13" t="s">
        <v>153</v>
      </c>
    </row>
    <row r="16" spans="3:5" x14ac:dyDescent="0.25">
      <c r="C16" s="44" t="s">
        <v>162</v>
      </c>
    </row>
    <row r="17" spans="4:15" x14ac:dyDescent="0.25">
      <c r="D17" t="s">
        <v>145</v>
      </c>
      <c r="E17" t="s">
        <v>146</v>
      </c>
      <c r="O17" t="s">
        <v>150</v>
      </c>
    </row>
    <row r="19" spans="4:15" x14ac:dyDescent="0.25">
      <c r="D19" t="s">
        <v>148</v>
      </c>
      <c r="E19" t="s">
        <v>149</v>
      </c>
      <c r="O19" t="s">
        <v>151</v>
      </c>
    </row>
    <row r="21" spans="4:15" x14ac:dyDescent="0.25">
      <c r="D21" t="s">
        <v>12</v>
      </c>
      <c r="E21" t="s">
        <v>161</v>
      </c>
    </row>
    <row r="22" spans="4:15" x14ac:dyDescent="0.25">
      <c r="D22" t="s">
        <v>159</v>
      </c>
      <c r="E22" t="s">
        <v>160</v>
      </c>
    </row>
    <row r="24" spans="4:15" x14ac:dyDescent="0.25">
      <c r="D24" t="s">
        <v>156</v>
      </c>
      <c r="E24" t="s">
        <v>157</v>
      </c>
      <c r="L24" t="s">
        <v>389</v>
      </c>
    </row>
    <row r="25" spans="4:15" x14ac:dyDescent="0.25">
      <c r="D25" t="s">
        <v>158</v>
      </c>
      <c r="E25" t="s">
        <v>5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Cash Book</vt:lpstr>
      <vt:lpstr>Summary</vt:lpstr>
      <vt:lpstr>Bank Reconciliation</vt:lpstr>
      <vt:lpstr> Budget Tfr</vt:lpstr>
      <vt:lpstr>Regular Payments</vt:lpstr>
      <vt:lpstr>'Bank Reconciliation'!Print_Area</vt:lpstr>
      <vt:lpstr>'Cash Book'!Print_Area</vt:lpstr>
      <vt:lpstr>Summary!Print_Area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Pollard</dc:creator>
  <cp:lastModifiedBy>Russell Pollard</cp:lastModifiedBy>
  <cp:lastPrinted>2021-04-03T08:18:40Z</cp:lastPrinted>
  <dcterms:created xsi:type="dcterms:W3CDTF">2019-05-14T08:46:05Z</dcterms:created>
  <dcterms:modified xsi:type="dcterms:W3CDTF">2021-04-05T10:42:34Z</dcterms:modified>
</cp:coreProperties>
</file>